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comments1.xml" ContentType="application/vnd.openxmlformats-officedocument.spreadsheetml.comments+xml"/>
  <Override PartName="/xl/drawings/drawing32.xml" ContentType="application/vnd.openxmlformats-officedocument.drawing+xml"/>
  <Override PartName="/xl/drawings/drawing3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HP\Desktop\1\"/>
    </mc:Choice>
  </mc:AlternateContent>
  <bookViews>
    <workbookView xWindow="-108" yWindow="-108" windowWidth="19440" windowHeight="12576" tabRatio="840"/>
  </bookViews>
  <sheets>
    <sheet name="Home" sheetId="38" r:id="rId1"/>
    <sheet name="Output" sheetId="32" r:id="rId2"/>
    <sheet name="Checklist" sheetId="36" r:id="rId3"/>
    <sheet name="DA Rates" sheetId="30" r:id="rId4"/>
    <sheet name="Pension form" sheetId="4" r:id="rId5"/>
    <sheet name="Non Drawl letter" sheetId="1" r:id="rId6"/>
    <sheet name="Tapasani Suchi" sheetId="17" r:id="rId7"/>
    <sheet name="Form 7" sheetId="2" r:id="rId8"/>
    <sheet name="Form 5" sheetId="5" r:id="rId9"/>
    <sheet name="Form 3" sheetId="6" r:id="rId10"/>
    <sheet name="Form 6" sheetId="8" r:id="rId11"/>
    <sheet name="Namuna b" sheetId="9" r:id="rId12"/>
    <sheet name="Namuna1" sheetId="10" r:id="rId13"/>
    <sheet name="LPC " sheetId="7" r:id="rId14"/>
    <sheet name="Form 42" sheetId="11" r:id="rId15"/>
    <sheet name="Parigana" sheetId="12" r:id="rId16"/>
    <sheet name="Ppo Order" sheetId="13" r:id="rId17"/>
    <sheet name="Ppo" sheetId="14" r:id="rId18"/>
    <sheet name="Ppolastpage" sheetId="15" r:id="rId19"/>
    <sheet name="Ppo Book" sheetId="16" r:id="rId20"/>
    <sheet name="GPF" sheetId="18" r:id="rId21"/>
    <sheet name="Leave incash" sheetId="25" r:id="rId22"/>
    <sheet name="BTR26" sheetId="19" r:id="rId23"/>
    <sheet name="Pass" sheetId="20" r:id="rId24"/>
    <sheet name="Inn" sheetId="21" r:id="rId25"/>
    <sheet name="Certi" sheetId="22" r:id="rId26"/>
    <sheet name="Transfer Ta" sheetId="23" r:id="rId27"/>
    <sheet name="Trtagosh" sheetId="24" r:id="rId28"/>
    <sheet name="GIS PRASTAV" sheetId="26" r:id="rId29"/>
    <sheet name="Pay Commitee" sheetId="31" r:id="rId30"/>
    <sheet name="ALL INFOMATION VETAN &amp; PENS " sheetId="37" r:id="rId31"/>
    <sheet name="Formulas" sheetId="33" r:id="rId32"/>
    <sheet name="Sum" sheetId="27" r:id="rId33"/>
  </sheets>
  <definedNames>
    <definedName name="_xlnm._FilterDatabase" localSheetId="24" hidden="1">Inn!$A$6:$Y$6</definedName>
    <definedName name="CW">CHAR(67)&amp;CHAR(97)&amp;CHAR(108)&amp;CHAR(108)&amp;CHAR(32)&amp;CHAR(83)&amp;CHAR(97)&amp;CHAR(110)&amp;CHAR(106)&amp;CHAR(97)&amp;CHAR(121)&amp;CHAR(32)&amp;CHAR(71)&amp;CHAR(111)&amp;CHAR(114)&amp;CHAR(101)&amp;CHAR(32)&amp;CHAR(58)&amp;CHAR(57)&amp;CHAR(55)&amp;CHAR(54)&amp;CHAR(54)&amp;CHAR(52)&amp;CHAR(56)&amp;CHAR(52)&amp;CHAR(55)&amp;CHAR(57)&amp;CHAR(56)</definedName>
    <definedName name="MSnkya">{"शून्य","एक","दोन","तीन","चार","पाच","सहा","सात","आठ","नऊ","दहा","अकरा","बारा","तेरा","चौदा","पंधरा","सोळा","सतरा","अठरा","एकोणवीस","वीस","एकवीस","बावीस","तेवीस","चोवीस","पंचवीस","सव्वीस","सत्तावीस","अठ्ठावीस","एकोणतीस","तीस","एकतीस","बत्तीस","तेहत्तीस","चौतीस","पस्तीस","छत्तीस","सदतीस","अडतीस","एकोणचाळीस","चाळीस","एक्केचाळीस","बेचाळीस","त्रेचाळीस","चव्वेचाळीस","पंचेचाळीस","शेहेचाळीस","सत्तेचाळीस","अठ्ठेचाळीस","एकोणपन्नास","पन्नास","एकावन्न","बावन्न","त्रेपन्न","चोपन्न","पंचावन्न","छपन्न","सत्तावन्न","अठ्ठावन्न","एकोणसाठ","साठ","एकसष्ट","बासष्ट","त्रेसष्ट","चौसष्ट","पासष्ट","सहासष्ट","सदुसष्ट","अडुसष्ट","एकोणसत्तर","सत्तर","एकाहत्तर","बहात्तर","त्र्याहत्तर","चौऱ्याहत्तर","पंच्याहत्तर","शहात्तर","सत्याहत्तर","अठ्ठ्याहत्तर","एकोणऐंशी","ऐंशी","एक्याऐंशी","ब्याऐंशी","त्र्याऐंशी","चौऱ्याऐंशी","पंच्याऐंशी","शहाऐंशी","सत्याऐंशी","अठ्ठ्याऐंशी","एकोणनव्वद","नव्वद","एक्याण्णव","ब्याण्णव","त्र्याण्णव","चौऱ्याण्णव","पंच्याण्णव","शहाण्णव","सत्याण्णव","अठ्ठ्याण्णव","नव्याण्णव"}</definedName>
    <definedName name="_xlnm.Print_Area" localSheetId="22">'BTR26'!$A$1:$T$57</definedName>
    <definedName name="_xlnm.Print_Area" localSheetId="25">Certi!$A$1:$P$34</definedName>
    <definedName name="_xlnm.Print_Area" localSheetId="2">Checklist!$A$1:$F$23</definedName>
    <definedName name="_xlnm.Print_Area" localSheetId="9">'Form 3'!$A$1:$H$33</definedName>
    <definedName name="_xlnm.Print_Area" localSheetId="14">'Form 42'!$A$1:$L$22</definedName>
    <definedName name="_xlnm.Print_Area" localSheetId="8">'Form 5'!$A$1:$O$192</definedName>
    <definedName name="_xlnm.Print_Area" localSheetId="10">'Form 6'!$A$1:$I$182</definedName>
    <definedName name="_xlnm.Print_Area" localSheetId="7">'Form 7'!$A$1:$O$80</definedName>
    <definedName name="_xlnm.Print_Area" localSheetId="28">'GIS PRASTAV'!$A$1:$X$333</definedName>
    <definedName name="_xlnm.Print_Area" localSheetId="20">GPF!$A$1:$T$284</definedName>
    <definedName name="_xlnm.Print_Area" localSheetId="24">Inn!$A$1:$Y$47</definedName>
    <definedName name="_xlnm.Print_Area" localSheetId="21">'Leave incash'!$A$1:$M$77</definedName>
    <definedName name="_xlnm.Print_Area" localSheetId="13">'LPC '!$A$1:$J$35</definedName>
    <definedName name="_xlnm.Print_Area" localSheetId="11">'Namuna b'!$A$1:$G$83</definedName>
    <definedName name="_xlnm.Print_Area" localSheetId="12">Namuna1!$A$1:$I$77</definedName>
    <definedName name="_xlnm.Print_Area" localSheetId="5">'Non Drawl letter'!$A$1:$AM$122</definedName>
    <definedName name="_xlnm.Print_Area" localSheetId="15">Parigana!$A$1:$H$57</definedName>
    <definedName name="_xlnm.Print_Area" localSheetId="23">Pass!$A$1:$Q$45</definedName>
    <definedName name="_xlnm.Print_Area" localSheetId="4">'Pension form'!$A$1:$G$83</definedName>
    <definedName name="_xlnm.Print_Area" localSheetId="17">Ppo!$A$1:$H$50</definedName>
    <definedName name="_xlnm.Print_Area" localSheetId="19">'Ppo Book'!$A$1:$H$22</definedName>
    <definedName name="_xlnm.Print_Area" localSheetId="16">'Ppo Order'!$A$1:$O$46</definedName>
    <definedName name="_xlnm.Print_Area" localSheetId="18">Ppolastpage!$A$1:$L$20</definedName>
    <definedName name="_xlnm.Print_Area" localSheetId="6">'Tapasani Suchi'!$A$1:$I$50</definedName>
    <definedName name="_xlnm.Print_Area" localSheetId="26">'Transfer Ta'!$A$1:$V$49</definedName>
  </definedNames>
  <calcPr calcId="162913"/>
</workbook>
</file>

<file path=xl/calcChain.xml><?xml version="1.0" encoding="utf-8"?>
<calcChain xmlns="http://schemas.openxmlformats.org/spreadsheetml/2006/main">
  <c r="F30" i="4" l="1"/>
  <c r="G21" i="23" s="1"/>
  <c r="F31" i="4"/>
  <c r="G22" i="23" s="1"/>
  <c r="F32" i="4"/>
  <c r="G23" i="23" s="1"/>
  <c r="F33" i="4"/>
  <c r="G24" i="23" s="1"/>
  <c r="F29" i="4"/>
  <c r="G20" i="23" s="1"/>
  <c r="I14" i="4" l="1"/>
  <c r="I12" i="4"/>
  <c r="AG18" i="1" l="1"/>
  <c r="AF51" i="1" s="1"/>
  <c r="AF86" i="1" s="1"/>
  <c r="AI117" i="1" s="1"/>
  <c r="AD85" i="1"/>
  <c r="Y50" i="1"/>
  <c r="Y17" i="1"/>
  <c r="H17" i="4"/>
  <c r="D21" i="1"/>
  <c r="D53" i="1" s="1"/>
  <c r="Z19" i="1"/>
  <c r="E196" i="30"/>
  <c r="E197" i="30" s="1"/>
  <c r="E198" i="30" s="1"/>
  <c r="E199" i="30" s="1"/>
  <c r="E195" i="30"/>
  <c r="E201" i="30"/>
  <c r="E202" i="30" s="1"/>
  <c r="E203" i="30" s="1"/>
  <c r="E204" i="30" s="1"/>
  <c r="E205" i="30" s="1"/>
  <c r="E207" i="30"/>
  <c r="E208" i="30" s="1"/>
  <c r="E209" i="30" s="1"/>
  <c r="E210" i="30" s="1"/>
  <c r="E211" i="30" s="1"/>
  <c r="H60" i="10" l="1"/>
  <c r="H33" i="6"/>
  <c r="H31" i="10"/>
  <c r="G80" i="9"/>
  <c r="I110" i="8"/>
  <c r="I49" i="17"/>
  <c r="G44" i="26"/>
  <c r="S285" i="26"/>
  <c r="H12" i="13"/>
  <c r="F12" i="13"/>
  <c r="I6" i="2"/>
  <c r="A27" i="14"/>
  <c r="T101" i="1"/>
  <c r="U67" i="1"/>
  <c r="T36" i="1"/>
  <c r="K5" i="4"/>
  <c r="I5" i="2" s="1"/>
  <c r="K4" i="4"/>
  <c r="I256" i="18" s="1"/>
  <c r="I34" i="18" s="1"/>
  <c r="I1" i="18" s="1"/>
  <c r="AJ18" i="1"/>
  <c r="AJ86" i="1" s="1"/>
  <c r="E112" i="1"/>
  <c r="S41" i="27"/>
  <c r="T27" i="27"/>
  <c r="U22" i="27"/>
  <c r="F37" i="4"/>
  <c r="G19" i="15"/>
  <c r="G17" i="13"/>
  <c r="B18" i="13" s="1"/>
  <c r="G7" i="13"/>
  <c r="E15" i="12"/>
  <c r="D52" i="10"/>
  <c r="I23" i="4"/>
  <c r="B56" i="25" s="1"/>
  <c r="I20" i="4"/>
  <c r="G9" i="25"/>
  <c r="G11" i="25"/>
  <c r="N31" i="24"/>
  <c r="S4" i="27"/>
  <c r="L116" i="5" l="1"/>
  <c r="M49" i="2"/>
  <c r="D39" i="4"/>
  <c r="T2" i="1"/>
  <c r="U66" i="1" s="1"/>
  <c r="T1" i="1"/>
  <c r="U65" i="1" s="1"/>
  <c r="I4" i="2"/>
  <c r="I257" i="18"/>
  <c r="I35" i="18" s="1"/>
  <c r="I2" i="18" s="1"/>
  <c r="K140" i="26" s="1"/>
  <c r="K2" i="26" s="1"/>
  <c r="L62" i="26" s="1"/>
  <c r="K139" i="26"/>
  <c r="K1" i="26" s="1"/>
  <c r="G47" i="25"/>
  <c r="I166" i="18"/>
  <c r="T99" i="1"/>
  <c r="T34" i="1"/>
  <c r="S38" i="27"/>
  <c r="S40" i="27"/>
  <c r="S42" i="27"/>
  <c r="S37" i="27"/>
  <c r="S39" i="27"/>
  <c r="T35" i="1" l="1"/>
  <c r="T100" i="1"/>
  <c r="G48" i="25"/>
  <c r="I167" i="18"/>
  <c r="M51" i="5"/>
  <c r="M74" i="5" s="1"/>
  <c r="M101" i="5" s="1"/>
  <c r="L133" i="5" s="1"/>
  <c r="S36" i="27"/>
  <c r="G278" i="18" l="1"/>
  <c r="U51" i="26" l="1"/>
  <c r="G165" i="26"/>
  <c r="G163" i="26"/>
  <c r="K83" i="26"/>
  <c r="F83" i="26"/>
  <c r="C83" i="26"/>
  <c r="P82" i="26"/>
  <c r="M278" i="18"/>
  <c r="C278" i="18"/>
  <c r="G12" i="13"/>
  <c r="D9" i="26"/>
  <c r="F16" i="9"/>
  <c r="H4" i="17"/>
  <c r="E15" i="2"/>
  <c r="E8" i="1" l="1"/>
  <c r="E41" i="1"/>
  <c r="B68" i="5"/>
  <c r="F24" i="6"/>
  <c r="B38" i="5"/>
  <c r="C85" i="5"/>
  <c r="B47" i="9"/>
  <c r="B2" i="7"/>
  <c r="B17" i="13"/>
  <c r="C154" i="18"/>
  <c r="D47" i="26"/>
  <c r="G49" i="26" s="1"/>
  <c r="I21" i="5"/>
  <c r="B4" i="11"/>
  <c r="H17" i="11" s="1"/>
  <c r="K94" i="18"/>
  <c r="G148" i="26"/>
  <c r="G207" i="26" s="1"/>
  <c r="V243" i="26"/>
  <c r="C201" i="18"/>
  <c r="E11" i="2"/>
  <c r="F36" i="9"/>
  <c r="F15" i="2"/>
  <c r="K150" i="26" l="1"/>
  <c r="G125" i="26"/>
  <c r="E223" i="18"/>
  <c r="E11" i="18"/>
  <c r="C8" i="18" s="1"/>
  <c r="D18" i="4"/>
  <c r="E57" i="12" s="1"/>
  <c r="I13" i="4"/>
  <c r="AL118" i="1"/>
  <c r="AD52" i="1"/>
  <c r="AD19" i="1" s="1"/>
  <c r="Z52" i="1"/>
  <c r="J165" i="26"/>
  <c r="D11" i="4"/>
  <c r="D16" i="12" l="1"/>
  <c r="K12" i="25"/>
  <c r="H5" i="17"/>
  <c r="AD87" i="1"/>
  <c r="AF118" i="1" s="1"/>
  <c r="Z87" i="1"/>
  <c r="AB118" i="1" s="1"/>
  <c r="C6" i="26"/>
  <c r="B61" i="9"/>
  <c r="Q21" i="1"/>
  <c r="I13" i="13"/>
  <c r="C25" i="10"/>
  <c r="B8" i="9"/>
  <c r="C6" i="18"/>
  <c r="E9" i="2"/>
  <c r="CI26" i="4"/>
  <c r="CI27" i="4" l="1"/>
  <c r="CI29" i="4"/>
  <c r="CI37" i="4"/>
  <c r="CI41" i="4"/>
  <c r="CI28" i="4"/>
  <c r="CI30" i="4"/>
  <c r="CI32" i="4"/>
  <c r="CI34" i="4"/>
  <c r="CI36" i="4"/>
  <c r="CI38" i="4"/>
  <c r="CI40" i="4"/>
  <c r="CI42" i="4"/>
  <c r="CI44" i="4"/>
  <c r="CI46" i="4"/>
  <c r="CI31" i="4"/>
  <c r="CI33" i="4"/>
  <c r="CI35" i="4"/>
  <c r="CI39" i="4"/>
  <c r="CI43" i="4"/>
  <c r="CI45" i="4"/>
  <c r="C14" i="1" l="1"/>
  <c r="H2" i="11"/>
  <c r="I35" i="7"/>
  <c r="I18" i="7"/>
  <c r="D19" i="7"/>
  <c r="D18" i="7"/>
  <c r="I16" i="7"/>
  <c r="J10" i="4"/>
  <c r="D16" i="7"/>
  <c r="E17" i="26"/>
  <c r="J8" i="19"/>
  <c r="J11" i="25"/>
  <c r="L29" i="25"/>
  <c r="P278" i="18"/>
  <c r="J112" i="18"/>
  <c r="L252" i="18"/>
  <c r="Q284" i="18"/>
  <c r="Q233" i="18"/>
  <c r="R197" i="18"/>
  <c r="Q180" i="18"/>
  <c r="L164" i="18"/>
  <c r="P148" i="18"/>
  <c r="Q104" i="18"/>
  <c r="P55" i="18"/>
  <c r="Q22" i="18"/>
  <c r="G4" i="12"/>
  <c r="D67" i="4"/>
  <c r="C61" i="4"/>
  <c r="C7" i="13"/>
  <c r="C16" i="21" l="1"/>
  <c r="E40" i="32"/>
  <c r="D14" i="32" l="1"/>
  <c r="C14" i="4" l="1"/>
  <c r="C29" i="4"/>
  <c r="E213" i="30" l="1"/>
  <c r="E214" i="30" s="1"/>
  <c r="E215" i="30" s="1"/>
  <c r="E216" i="30" s="1"/>
  <c r="E190" i="30"/>
  <c r="E191" i="30" s="1"/>
  <c r="E192" i="30" s="1"/>
  <c r="E193" i="30" s="1"/>
  <c r="E189" i="30"/>
  <c r="E184" i="30"/>
  <c r="E185" i="30" s="1"/>
  <c r="E186" i="30" s="1"/>
  <c r="E187" i="30" s="1"/>
  <c r="E183" i="30"/>
  <c r="E217" i="30" l="1"/>
  <c r="E219" i="30" s="1"/>
  <c r="E221" i="30" s="1"/>
  <c r="E222" i="30" s="1"/>
  <c r="E223" i="30" s="1"/>
  <c r="E225" i="30" s="1"/>
  <c r="E226" i="30" s="1"/>
  <c r="E227" i="30" s="1"/>
  <c r="G29" i="12"/>
  <c r="E19" i="12"/>
  <c r="E228" i="30" l="1"/>
  <c r="E229" i="30" s="1"/>
  <c r="E231" i="30" s="1"/>
  <c r="E232" i="30" s="1"/>
  <c r="E233" i="30" s="1"/>
  <c r="E234" i="30" s="1"/>
  <c r="E235" i="30" s="1"/>
  <c r="E237" i="30" s="1"/>
  <c r="E238" i="30" s="1"/>
  <c r="E239" i="30" s="1"/>
  <c r="E240" i="30" s="1"/>
  <c r="E241" i="30" s="1"/>
  <c r="E243" i="30" s="1"/>
  <c r="E244" i="30" s="1"/>
  <c r="E245" i="30" s="1"/>
  <c r="E246" i="30" s="1"/>
  <c r="E247" i="30" s="1"/>
  <c r="E248" i="30" s="1"/>
  <c r="E249" i="30" s="1"/>
  <c r="E250" i="30" s="1"/>
  <c r="E251" i="30" s="1"/>
  <c r="E252" i="30" s="1"/>
  <c r="E253" i="30" s="1"/>
  <c r="E254" i="30" s="1"/>
  <c r="E255" i="30" s="1"/>
  <c r="E256" i="30" s="1"/>
  <c r="E257" i="30" s="1"/>
  <c r="E258" i="30" s="1"/>
  <c r="E259" i="30" s="1"/>
  <c r="E260" i="30" s="1"/>
  <c r="E261" i="30" s="1"/>
  <c r="E262" i="30" s="1"/>
  <c r="E263" i="30" s="1"/>
  <c r="E264" i="30" s="1"/>
  <c r="E265" i="30" s="1"/>
  <c r="E266" i="30" s="1"/>
  <c r="E267" i="30" s="1"/>
  <c r="E268" i="30" s="1"/>
  <c r="E269" i="30" s="1"/>
  <c r="E270" i="30" s="1"/>
  <c r="E271" i="30" s="1"/>
  <c r="E272" i="30" s="1"/>
  <c r="E273" i="30" s="1"/>
  <c r="E274" i="30" s="1"/>
  <c r="E275" i="30" s="1"/>
  <c r="E276" i="30" s="1"/>
  <c r="E277" i="30" s="1"/>
  <c r="E278" i="30" s="1"/>
  <c r="E279" i="30" s="1"/>
  <c r="E280" i="30" s="1"/>
  <c r="E281" i="30" s="1"/>
  <c r="E282" i="30" s="1"/>
  <c r="E283" i="30" s="1"/>
  <c r="E284" i="30" s="1"/>
  <c r="E285" i="30" s="1"/>
  <c r="E286" i="30" s="1"/>
  <c r="E287" i="30" s="1"/>
  <c r="E288" i="30" s="1"/>
  <c r="E289" i="30" s="1"/>
  <c r="E290" i="30" s="1"/>
  <c r="E291" i="30" s="1"/>
  <c r="E292" i="30" s="1"/>
  <c r="E293" i="30" s="1"/>
  <c r="E294" i="30" s="1"/>
  <c r="E295" i="30" s="1"/>
  <c r="E296" i="30" s="1"/>
  <c r="E297" i="30" s="1"/>
  <c r="E298" i="30" s="1"/>
  <c r="E299" i="30" s="1"/>
  <c r="E300" i="30" s="1"/>
  <c r="E301" i="30" s="1"/>
  <c r="E302" i="30" s="1"/>
  <c r="E303" i="30" s="1"/>
  <c r="E304" i="30" s="1"/>
  <c r="E305" i="30" s="1"/>
  <c r="E306" i="30" s="1"/>
  <c r="E307" i="30" s="1"/>
  <c r="E308" i="30" s="1"/>
  <c r="E309" i="30" s="1"/>
  <c r="E310" i="30" s="1"/>
  <c r="E311" i="30" s="1"/>
  <c r="E312" i="30" s="1"/>
  <c r="E313" i="30" s="1"/>
  <c r="E314" i="30" s="1"/>
  <c r="E315" i="30" s="1"/>
  <c r="E316" i="30" s="1"/>
  <c r="E317" i="30" s="1"/>
  <c r="E318" i="30" s="1"/>
  <c r="E319" i="30" s="1"/>
  <c r="E320" i="30" s="1"/>
  <c r="E321" i="30" s="1"/>
  <c r="E322" i="30" s="1"/>
  <c r="E323" i="30" s="1"/>
  <c r="E324" i="30" s="1"/>
  <c r="E325" i="30" s="1"/>
  <c r="E326" i="30" s="1"/>
  <c r="C13" i="4"/>
  <c r="E121" i="1"/>
  <c r="G24" i="8"/>
  <c r="E5" i="17"/>
  <c r="E7" i="13"/>
  <c r="J26" i="13"/>
  <c r="B5" i="26"/>
  <c r="B143" i="26" s="1"/>
  <c r="F13" i="13"/>
  <c r="X98" i="1"/>
  <c r="Q53" i="1"/>
  <c r="T89" i="1" s="1"/>
  <c r="U121" i="1" s="1"/>
  <c r="F89" i="1"/>
  <c r="F121" i="1" s="1"/>
  <c r="D40" i="4"/>
  <c r="F21" i="9"/>
  <c r="F149" i="8"/>
  <c r="H5" i="4"/>
  <c r="E4" i="31"/>
  <c r="E3" i="31"/>
  <c r="E2" i="31"/>
  <c r="L61" i="26" l="1"/>
  <c r="D41" i="4"/>
  <c r="E20" i="12"/>
  <c r="B65" i="26"/>
  <c r="D5" i="32"/>
  <c r="D4" i="32"/>
  <c r="D3" i="32"/>
  <c r="D42" i="4" l="1"/>
  <c r="E21" i="12"/>
  <c r="J8" i="4"/>
  <c r="S58" i="31"/>
  <c r="S59" i="31" s="1"/>
  <c r="F48" i="31"/>
  <c r="E26" i="31"/>
  <c r="E40" i="31" s="1"/>
  <c r="E25" i="31"/>
  <c r="E27" i="31" s="1"/>
  <c r="G8" i="31"/>
  <c r="E8" i="31" s="1"/>
  <c r="F8" i="31"/>
  <c r="C1" i="31"/>
  <c r="K3" i="31" s="1"/>
  <c r="K6" i="31" s="1"/>
  <c r="D43" i="4" l="1"/>
  <c r="E22" i="12"/>
  <c r="I11" i="31"/>
  <c r="E9" i="31"/>
  <c r="H11" i="31"/>
  <c r="H33" i="31"/>
  <c r="H36" i="31"/>
  <c r="H34" i="31"/>
  <c r="H35" i="31"/>
  <c r="M3" i="31"/>
  <c r="L3" i="31"/>
  <c r="AX5" i="31"/>
  <c r="E42" i="31" s="1"/>
  <c r="E41" i="31"/>
  <c r="E11" i="31"/>
  <c r="G11" i="31"/>
  <c r="D44" i="4" l="1"/>
  <c r="E23" i="12"/>
  <c r="N33" i="31"/>
  <c r="N34" i="31"/>
  <c r="N32" i="31"/>
  <c r="E33" i="31"/>
  <c r="F46" i="31"/>
  <c r="E13" i="31"/>
  <c r="D45" i="4" l="1"/>
  <c r="E24" i="12"/>
  <c r="N30" i="31"/>
  <c r="F47" i="31"/>
  <c r="G46" i="31"/>
  <c r="E46" i="31" s="1"/>
  <c r="E47" i="31" s="1"/>
  <c r="E48" i="31" s="1"/>
  <c r="E14" i="31"/>
  <c r="D46" i="4" l="1"/>
  <c r="E25" i="12"/>
  <c r="F51" i="31"/>
  <c r="G51" i="31" s="1"/>
  <c r="E51" i="31" s="1"/>
  <c r="E52" i="31" s="1"/>
  <c r="E53" i="31" s="1"/>
  <c r="D47" i="4" l="1"/>
  <c r="E26" i="12"/>
  <c r="F56" i="31"/>
  <c r="E34" i="31"/>
  <c r="F52" i="31"/>
  <c r="F53" i="31" s="1"/>
  <c r="D48" i="4" l="1"/>
  <c r="E28" i="12" s="1"/>
  <c r="E27" i="12"/>
  <c r="G56" i="31"/>
  <c r="E56" i="31" s="1"/>
  <c r="E57" i="31" s="1"/>
  <c r="E58" i="31" s="1"/>
  <c r="F57" i="31"/>
  <c r="F58" i="31" s="1"/>
  <c r="L9" i="4"/>
  <c r="E31" i="12" l="1"/>
  <c r="F61" i="31"/>
  <c r="E35" i="31"/>
  <c r="J9" i="4"/>
  <c r="K9" i="4" s="1"/>
  <c r="E7" i="17"/>
  <c r="BS17" i="4"/>
  <c r="BS12" i="4"/>
  <c r="BP10" i="4"/>
  <c r="BU9" i="4"/>
  <c r="BT9" i="4"/>
  <c r="BU8" i="4"/>
  <c r="BT8" i="4"/>
  <c r="BW7" i="4"/>
  <c r="BV7" i="4"/>
  <c r="BU7" i="4"/>
  <c r="BT7" i="4"/>
  <c r="BW6" i="4"/>
  <c r="BV6" i="4"/>
  <c r="BU6" i="4"/>
  <c r="BT6" i="4"/>
  <c r="BW5" i="4"/>
  <c r="BW11" i="4" s="1"/>
  <c r="BV5" i="4"/>
  <c r="BW10" i="4" s="1"/>
  <c r="BU5" i="4"/>
  <c r="BV11" i="4" s="1"/>
  <c r="BT5" i="4"/>
  <c r="BV10" i="4" s="1"/>
  <c r="BV13" i="4" l="1"/>
  <c r="G32" i="12"/>
  <c r="E33" i="12"/>
  <c r="F62" i="31"/>
  <c r="F63" i="31" s="1"/>
  <c r="G61" i="31"/>
  <c r="E61" i="31" s="1"/>
  <c r="E62" i="31" s="1"/>
  <c r="E63" i="31" s="1"/>
  <c r="BW13" i="4"/>
  <c r="BV14" i="4"/>
  <c r="BW14" i="4"/>
  <c r="F66" i="31" l="1"/>
  <c r="E36" i="31"/>
  <c r="G66" i="31" l="1"/>
  <c r="E66" i="31" s="1"/>
  <c r="E67" i="31" s="1"/>
  <c r="E68" i="31" s="1"/>
  <c r="F67" i="31"/>
  <c r="F68" i="31" s="1"/>
  <c r="S9" i="4"/>
  <c r="C8" i="4" s="1"/>
  <c r="E55" i="8"/>
  <c r="D17" i="6"/>
  <c r="K23" i="2"/>
  <c r="F98" i="26"/>
  <c r="J115" i="26" s="1"/>
  <c r="G8" i="8"/>
  <c r="I171" i="26"/>
  <c r="I169" i="26"/>
  <c r="M149" i="26"/>
  <c r="C98" i="26"/>
  <c r="F97" i="26"/>
  <c r="C97" i="26"/>
  <c r="F96" i="26"/>
  <c r="C96" i="26"/>
  <c r="V49" i="26"/>
  <c r="N22" i="26"/>
  <c r="N21" i="26"/>
  <c r="D19" i="26"/>
  <c r="C66" i="26"/>
  <c r="C5" i="26"/>
  <c r="C65" i="26" s="1"/>
  <c r="C28" i="27"/>
  <c r="C26" i="27"/>
  <c r="C25" i="27"/>
  <c r="C22" i="27"/>
  <c r="C21" i="27"/>
  <c r="C19" i="27"/>
  <c r="C18" i="27"/>
  <c r="C17" i="27"/>
  <c r="C16" i="27"/>
  <c r="C15" i="27"/>
  <c r="C14" i="27"/>
  <c r="C13" i="27"/>
  <c r="C12" i="27"/>
  <c r="C11" i="27"/>
  <c r="C10" i="27"/>
  <c r="C9" i="27"/>
  <c r="C8" i="27"/>
  <c r="F9" i="4" l="1"/>
  <c r="G23" i="8" s="1"/>
  <c r="G41" i="8" s="1"/>
  <c r="C9" i="4"/>
  <c r="G9" i="4"/>
  <c r="H23" i="8" s="1"/>
  <c r="H41" i="8" s="1"/>
  <c r="E12" i="1"/>
  <c r="M9" i="4"/>
  <c r="N9" i="4" s="1"/>
  <c r="F71" i="31"/>
  <c r="M126" i="26"/>
  <c r="F176" i="26"/>
  <c r="B38" i="12"/>
  <c r="F15" i="10"/>
  <c r="F97" i="8"/>
  <c r="D16" i="6"/>
  <c r="D54" i="1"/>
  <c r="K237" i="26"/>
  <c r="J182" i="26"/>
  <c r="K180" i="26"/>
  <c r="E217" i="26"/>
  <c r="I167" i="26"/>
  <c r="I176" i="26"/>
  <c r="J231" i="26" s="1"/>
  <c r="N326" i="26" s="1"/>
  <c r="E176" i="26"/>
  <c r="F231" i="26" s="1"/>
  <c r="D326" i="26" s="1"/>
  <c r="C176" i="26"/>
  <c r="C231" i="26" s="1"/>
  <c r="B326" i="26" s="1"/>
  <c r="B176" i="26"/>
  <c r="B231" i="26" s="1"/>
  <c r="I175" i="26"/>
  <c r="J230" i="26" s="1"/>
  <c r="N325" i="26" s="1"/>
  <c r="F175" i="26"/>
  <c r="G230" i="26" s="1"/>
  <c r="E325" i="26" s="1"/>
  <c r="E175" i="26"/>
  <c r="F230" i="26" s="1"/>
  <c r="D325" i="26" s="1"/>
  <c r="C175" i="26"/>
  <c r="C230" i="26" s="1"/>
  <c r="B325" i="26" s="1"/>
  <c r="B175" i="26"/>
  <c r="B230" i="26" s="1"/>
  <c r="I174" i="26"/>
  <c r="J229" i="26" s="1"/>
  <c r="N324" i="26" s="1"/>
  <c r="F174" i="26"/>
  <c r="G229" i="26" s="1"/>
  <c r="E324" i="26" s="1"/>
  <c r="E174" i="26"/>
  <c r="F229" i="26" s="1"/>
  <c r="D324" i="26" s="1"/>
  <c r="C174" i="26"/>
  <c r="C229" i="26" s="1"/>
  <c r="B324" i="26" s="1"/>
  <c r="B174" i="26"/>
  <c r="B229" i="26" s="1"/>
  <c r="C74" i="26"/>
  <c r="C134" i="26" s="1"/>
  <c r="B158" i="26" s="1"/>
  <c r="B193" i="26" s="1"/>
  <c r="B222" i="26" s="1"/>
  <c r="B241" i="26" s="1"/>
  <c r="B258" i="26" s="1"/>
  <c r="C283" i="26" s="1"/>
  <c r="B331" i="26" s="1"/>
  <c r="C73" i="26"/>
  <c r="C133" i="26" s="1"/>
  <c r="B157" i="26" s="1"/>
  <c r="B192" i="26" s="1"/>
  <c r="B221" i="26" s="1"/>
  <c r="B240" i="26" s="1"/>
  <c r="B257" i="26" s="1"/>
  <c r="C282" i="26" s="1"/>
  <c r="B330" i="26" s="1"/>
  <c r="C144" i="26"/>
  <c r="C143" i="26"/>
  <c r="L94" i="26"/>
  <c r="P76" i="26"/>
  <c r="C90" i="26" s="1"/>
  <c r="P110" i="26" s="1"/>
  <c r="P136" i="26" s="1"/>
  <c r="P160" i="26" s="1"/>
  <c r="O195" i="26" s="1"/>
  <c r="O223" i="26" s="1"/>
  <c r="P243" i="26" s="1"/>
  <c r="P260" i="26" s="1"/>
  <c r="M285" i="26" s="1"/>
  <c r="O333" i="26" s="1"/>
  <c r="P75" i="26"/>
  <c r="D74" i="26"/>
  <c r="D134" i="26" s="1"/>
  <c r="D158" i="26" s="1"/>
  <c r="C193" i="26" s="1"/>
  <c r="D222" i="26" s="1"/>
  <c r="D241" i="26" s="1"/>
  <c r="D258" i="26" s="1"/>
  <c r="D283" i="26" s="1"/>
  <c r="C331" i="26" s="1"/>
  <c r="E73" i="26"/>
  <c r="E24" i="23"/>
  <c r="E22" i="23"/>
  <c r="E23" i="23"/>
  <c r="F16" i="6"/>
  <c r="H97" i="8" s="1"/>
  <c r="F17" i="6"/>
  <c r="H98" i="8" s="1"/>
  <c r="B17" i="6"/>
  <c r="C98" i="8" s="1"/>
  <c r="B16" i="6"/>
  <c r="C97" i="8" s="1"/>
  <c r="B6" i="10"/>
  <c r="F35" i="13"/>
  <c r="D35" i="13"/>
  <c r="E53" i="12"/>
  <c r="F36" i="13" s="1"/>
  <c r="C53" i="12"/>
  <c r="D36" i="13" s="1"/>
  <c r="B53" i="12"/>
  <c r="C36" i="13" s="1"/>
  <c r="C108" i="5"/>
  <c r="K32" i="2"/>
  <c r="J278" i="18"/>
  <c r="G268" i="18"/>
  <c r="A278" i="18" s="1"/>
  <c r="I258" i="18"/>
  <c r="I36" i="18" s="1"/>
  <c r="I3" i="18" s="1"/>
  <c r="E21" i="23"/>
  <c r="E20" i="23"/>
  <c r="G6" i="23"/>
  <c r="B5" i="23"/>
  <c r="D6" i="23" s="1"/>
  <c r="C1" i="23"/>
  <c r="E9" i="24" s="1"/>
  <c r="C13" i="24" s="1"/>
  <c r="B12" i="21"/>
  <c r="B11" i="21"/>
  <c r="B10" i="21"/>
  <c r="B9" i="21"/>
  <c r="J52" i="25"/>
  <c r="H59" i="25" s="1"/>
  <c r="J12" i="25"/>
  <c r="H12" i="25"/>
  <c r="J29" i="25"/>
  <c r="J28" i="25"/>
  <c r="J27" i="25"/>
  <c r="B26" i="25"/>
  <c r="T35" i="23"/>
  <c r="O35" i="23"/>
  <c r="N35" i="23"/>
  <c r="M35" i="23"/>
  <c r="L35" i="23"/>
  <c r="Q10" i="23"/>
  <c r="U6" i="23"/>
  <c r="R5" i="23"/>
  <c r="Q5" i="23"/>
  <c r="Q35" i="23" s="1"/>
  <c r="T47" i="21"/>
  <c r="O33" i="22" s="1"/>
  <c r="T46" i="21"/>
  <c r="O32" i="22" s="1"/>
  <c r="T39" i="21"/>
  <c r="K38" i="21"/>
  <c r="K37" i="21"/>
  <c r="P34" i="21"/>
  <c r="C23" i="21"/>
  <c r="C35" i="21" s="1"/>
  <c r="C40" i="21" s="1"/>
  <c r="C22" i="21"/>
  <c r="C34" i="21" s="1"/>
  <c r="C39" i="21" s="1"/>
  <c r="T21" i="21"/>
  <c r="T33" i="21" s="1"/>
  <c r="T38" i="21" s="1"/>
  <c r="S21" i="21"/>
  <c r="S33" i="21" s="1"/>
  <c r="S38" i="21" s="1"/>
  <c r="N38" i="19" s="1"/>
  <c r="P21" i="21"/>
  <c r="P33" i="21" s="1"/>
  <c r="P38" i="21" s="1"/>
  <c r="N47" i="19" s="1"/>
  <c r="O21" i="21"/>
  <c r="O33" i="21" s="1"/>
  <c r="O38" i="21" s="1"/>
  <c r="K21" i="21"/>
  <c r="F21" i="21"/>
  <c r="F33" i="21" s="1"/>
  <c r="C21" i="21"/>
  <c r="C33" i="21" s="1"/>
  <c r="C38" i="21" s="1"/>
  <c r="U20" i="21"/>
  <c r="U32" i="21" s="1"/>
  <c r="U37" i="21" s="1"/>
  <c r="T20" i="21"/>
  <c r="T32" i="21" s="1"/>
  <c r="T37" i="21" s="1"/>
  <c r="N44" i="19" s="1"/>
  <c r="S20" i="21"/>
  <c r="S32" i="21" s="1"/>
  <c r="S37" i="21" s="1"/>
  <c r="N40" i="19" s="1"/>
  <c r="Q20" i="21"/>
  <c r="Q32" i="21" s="1"/>
  <c r="Q37" i="21" s="1"/>
  <c r="P20" i="21"/>
  <c r="P32" i="21" s="1"/>
  <c r="P37" i="21" s="1"/>
  <c r="N46" i="19" s="1"/>
  <c r="O20" i="21"/>
  <c r="O32" i="21" s="1"/>
  <c r="O37" i="21" s="1"/>
  <c r="K20" i="21"/>
  <c r="F20" i="21"/>
  <c r="F32" i="21" s="1"/>
  <c r="F37" i="21" s="1"/>
  <c r="E20" i="21"/>
  <c r="E32" i="21" s="1"/>
  <c r="E37" i="21" s="1"/>
  <c r="C20" i="21"/>
  <c r="C32" i="21" s="1"/>
  <c r="C37" i="21" s="1"/>
  <c r="W19" i="21"/>
  <c r="W31" i="21" s="1"/>
  <c r="W36" i="21" s="1"/>
  <c r="N48" i="19" s="1"/>
  <c r="V19" i="21"/>
  <c r="V31" i="21" s="1"/>
  <c r="V36" i="21" s="1"/>
  <c r="N42" i="19" s="1"/>
  <c r="U19" i="21"/>
  <c r="U31" i="21" s="1"/>
  <c r="U36" i="21" s="1"/>
  <c r="N39" i="19" s="1"/>
  <c r="T19" i="21"/>
  <c r="T31" i="21" s="1"/>
  <c r="T36" i="21" s="1"/>
  <c r="N43" i="19" s="1"/>
  <c r="S19" i="21"/>
  <c r="S31" i="21" s="1"/>
  <c r="S36" i="21" s="1"/>
  <c r="N41" i="19" s="1"/>
  <c r="R19" i="21"/>
  <c r="R31" i="21" s="1"/>
  <c r="R36" i="21" s="1"/>
  <c r="N37" i="19" s="1"/>
  <c r="Q19" i="21"/>
  <c r="Q31" i="21" s="1"/>
  <c r="Q36" i="21" s="1"/>
  <c r="P19" i="21"/>
  <c r="P31" i="21" s="1"/>
  <c r="P36" i="21" s="1"/>
  <c r="N49" i="19" s="1"/>
  <c r="O19" i="21"/>
  <c r="O31" i="21" s="1"/>
  <c r="O36" i="21" s="1"/>
  <c r="K19" i="21"/>
  <c r="K31" i="21" s="1"/>
  <c r="K36" i="21" s="1"/>
  <c r="N27" i="19" s="1"/>
  <c r="I19" i="21"/>
  <c r="I31" i="21" s="1"/>
  <c r="I36" i="21" s="1"/>
  <c r="N31" i="19" s="1"/>
  <c r="H19" i="21"/>
  <c r="H31" i="21" s="1"/>
  <c r="H36" i="21" s="1"/>
  <c r="N29" i="19" s="1"/>
  <c r="G19" i="21"/>
  <c r="G31" i="21" s="1"/>
  <c r="G36" i="21" s="1"/>
  <c r="N26" i="19" s="1"/>
  <c r="D19" i="21"/>
  <c r="D31" i="21" s="1"/>
  <c r="D36" i="21" s="1"/>
  <c r="N24" i="19" s="1"/>
  <c r="X10" i="21"/>
  <c r="X21" i="21" s="1"/>
  <c r="X33" i="21" s="1"/>
  <c r="X38" i="21" s="1"/>
  <c r="N33" i="19"/>
  <c r="B212" i="18"/>
  <c r="F141" i="18"/>
  <c r="G110" i="18"/>
  <c r="C173" i="18" s="1"/>
  <c r="E188" i="18" s="1"/>
  <c r="B93" i="18"/>
  <c r="K82" i="18"/>
  <c r="K80" i="18"/>
  <c r="B46" i="18"/>
  <c r="K74" i="18" s="1"/>
  <c r="P202" i="18" s="1"/>
  <c r="B226" i="18" s="1"/>
  <c r="C39" i="18"/>
  <c r="C5" i="18"/>
  <c r="C38" i="18" s="1"/>
  <c r="M22" i="18"/>
  <c r="L55" i="18" s="1"/>
  <c r="J67" i="25" s="1"/>
  <c r="N21" i="18"/>
  <c r="M54" i="18" s="1"/>
  <c r="B57" i="25" s="1"/>
  <c r="C42" i="18"/>
  <c r="K141" i="26" l="1"/>
  <c r="K3" i="26" s="1"/>
  <c r="L63" i="26" s="1"/>
  <c r="G49" i="25"/>
  <c r="C89" i="26"/>
  <c r="Q109" i="26" s="1"/>
  <c r="Q135" i="26" s="1"/>
  <c r="Q159" i="26" s="1"/>
  <c r="P194" i="26" s="1"/>
  <c r="P222" i="26" s="1"/>
  <c r="Q242" i="26" s="1"/>
  <c r="Q259" i="26" s="1"/>
  <c r="N284" i="26" s="1"/>
  <c r="P332" i="26" s="1"/>
  <c r="B12" i="4"/>
  <c r="E133" i="26"/>
  <c r="D157" i="26" s="1"/>
  <c r="D192" i="26" s="1"/>
  <c r="D221" i="26" s="1"/>
  <c r="D240" i="26" s="1"/>
  <c r="D257" i="26" s="1"/>
  <c r="E282" i="26" s="1"/>
  <c r="D330" i="26" s="1"/>
  <c r="T22" i="26"/>
  <c r="V110" i="26"/>
  <c r="N250" i="26"/>
  <c r="G290" i="26" s="1"/>
  <c r="B13" i="21"/>
  <c r="F8" i="21" s="1"/>
  <c r="E8" i="21"/>
  <c r="E19" i="21" s="1"/>
  <c r="E31" i="21" s="1"/>
  <c r="E36" i="21" s="1"/>
  <c r="N23" i="19" s="1"/>
  <c r="O17" i="4"/>
  <c r="F10" i="12" s="1"/>
  <c r="P17" i="4"/>
  <c r="G10" i="12" s="1"/>
  <c r="N17" i="4"/>
  <c r="E10" i="12" s="1"/>
  <c r="E9" i="4"/>
  <c r="F23" i="8" s="1"/>
  <c r="F41" i="8" s="1"/>
  <c r="D6" i="32"/>
  <c r="D35" i="4"/>
  <c r="D8" i="4"/>
  <c r="F26" i="4"/>
  <c r="F108" i="5" s="1"/>
  <c r="K8" i="4"/>
  <c r="G15" i="8"/>
  <c r="D12" i="26"/>
  <c r="G146" i="26" s="1"/>
  <c r="V149" i="26" s="1"/>
  <c r="F153" i="26" s="1"/>
  <c r="G7" i="17"/>
  <c r="M19" i="4"/>
  <c r="N45" i="19"/>
  <c r="N21" i="4"/>
  <c r="C12" i="18"/>
  <c r="B45" i="18" s="1"/>
  <c r="K77" i="18" s="1"/>
  <c r="K78" i="18" s="1"/>
  <c r="H14" i="25" s="1"/>
  <c r="B52" i="25" s="1"/>
  <c r="P279" i="18"/>
  <c r="E90" i="1"/>
  <c r="E122" i="1" s="1"/>
  <c r="G71" i="31"/>
  <c r="E71" i="31" s="1"/>
  <c r="E72" i="31" s="1"/>
  <c r="E73" i="31" s="1"/>
  <c r="F72" i="31"/>
  <c r="F73" i="31" s="1"/>
  <c r="C6" i="23"/>
  <c r="J8" i="23" s="1"/>
  <c r="C8" i="21"/>
  <c r="C19" i="21" s="1"/>
  <c r="C31" i="21" s="1"/>
  <c r="C36" i="21" s="1"/>
  <c r="N25" i="19" s="1"/>
  <c r="C5" i="23"/>
  <c r="J7" i="23" s="1"/>
  <c r="O58" i="26"/>
  <c r="Q89" i="26" s="1"/>
  <c r="I11" i="26"/>
  <c r="C43" i="26"/>
  <c r="F115" i="26"/>
  <c r="C44" i="26"/>
  <c r="A5" i="23"/>
  <c r="G48" i="18"/>
  <c r="J77" i="25"/>
  <c r="F8" i="19" s="1"/>
  <c r="C100" i="18"/>
  <c r="F69" i="25"/>
  <c r="F72" i="18"/>
  <c r="G5" i="25" s="1"/>
  <c r="D41" i="25" s="1"/>
  <c r="C51" i="25" s="1"/>
  <c r="F44" i="18"/>
  <c r="C49" i="18" s="1"/>
  <c r="C69" i="25"/>
  <c r="C99" i="18"/>
  <c r="L216" i="18"/>
  <c r="C96" i="18"/>
  <c r="K103" i="18" s="1"/>
  <c r="M147" i="18" s="1"/>
  <c r="O162" i="18" s="1"/>
  <c r="M179" i="18" s="1"/>
  <c r="O196" i="18" s="1"/>
  <c r="C215" i="18" s="1"/>
  <c r="M232" i="18" s="1"/>
  <c r="H251" i="18" s="1"/>
  <c r="N272" i="18" s="1"/>
  <c r="N283" i="18" s="1"/>
  <c r="J66" i="25"/>
  <c r="J76" i="25" s="1"/>
  <c r="C97" i="18"/>
  <c r="K104" i="18" s="1"/>
  <c r="L148" i="18" s="1"/>
  <c r="N36" i="19"/>
  <c r="N51" i="19" s="1"/>
  <c r="U5" i="23"/>
  <c r="B14" i="18"/>
  <c r="C35" i="4" l="1"/>
  <c r="B42" i="4" s="1"/>
  <c r="A22" i="12" s="1"/>
  <c r="I35" i="4"/>
  <c r="U195" i="26"/>
  <c r="V160" i="26" s="1"/>
  <c r="V136" i="26" s="1"/>
  <c r="V76" i="26"/>
  <c r="B58" i="25"/>
  <c r="E61" i="25" s="1"/>
  <c r="E63" i="25"/>
  <c r="L247" i="18"/>
  <c r="C263" i="18" s="1"/>
  <c r="E266" i="18" s="1"/>
  <c r="E6" i="23"/>
  <c r="K76" i="18"/>
  <c r="J114" i="18" s="1"/>
  <c r="B323" i="26"/>
  <c r="J322" i="26"/>
  <c r="C10" i="4"/>
  <c r="F52" i="4" s="1"/>
  <c r="E18" i="32" s="1"/>
  <c r="F51" i="26"/>
  <c r="Q94" i="26" s="1"/>
  <c r="D151" i="26"/>
  <c r="J115" i="18"/>
  <c r="B155" i="18" s="1"/>
  <c r="C174" i="18" s="1"/>
  <c r="D224" i="18" s="1"/>
  <c r="C267" i="18" s="1"/>
  <c r="N22" i="4"/>
  <c r="N23" i="4" s="1"/>
  <c r="F76" i="31"/>
  <c r="J9" i="23"/>
  <c r="S7" i="23" s="1"/>
  <c r="S35" i="23" s="1"/>
  <c r="R37" i="23" s="1"/>
  <c r="J126" i="26"/>
  <c r="G231" i="26"/>
  <c r="E326" i="26" s="1"/>
  <c r="N177" i="26"/>
  <c r="F19" i="21"/>
  <c r="F31" i="21" s="1"/>
  <c r="F36" i="21" s="1"/>
  <c r="N28" i="19" s="1"/>
  <c r="N34" i="19" s="1"/>
  <c r="D16" i="32" s="1"/>
  <c r="H210" i="26"/>
  <c r="C216" i="26" s="1"/>
  <c r="B236" i="26" s="1"/>
  <c r="J9" i="21"/>
  <c r="J8" i="21" s="1"/>
  <c r="L163" i="18"/>
  <c r="N53" i="19"/>
  <c r="E14" i="22"/>
  <c r="D7" i="32" l="1"/>
  <c r="D8" i="32" s="1"/>
  <c r="F43" i="8"/>
  <c r="E12" i="12"/>
  <c r="G13" i="12"/>
  <c r="C68" i="25"/>
  <c r="C70" i="25" s="1"/>
  <c r="M1" i="23"/>
  <c r="D13" i="24" s="1"/>
  <c r="H6" i="23"/>
  <c r="J250" i="26"/>
  <c r="F322" i="26" s="1"/>
  <c r="G249" i="26"/>
  <c r="H276" i="26" s="1"/>
  <c r="H289" i="26" s="1"/>
  <c r="B40" i="4"/>
  <c r="A20" i="12" s="1"/>
  <c r="B39" i="4"/>
  <c r="A19" i="12" s="1"/>
  <c r="B47" i="4"/>
  <c r="A27" i="12" s="1"/>
  <c r="B46" i="4"/>
  <c r="A26" i="12" s="1"/>
  <c r="B44" i="4"/>
  <c r="A24" i="12" s="1"/>
  <c r="B41" i="4"/>
  <c r="A21" i="12" s="1"/>
  <c r="B43" i="4"/>
  <c r="A23" i="12" s="1"/>
  <c r="B48" i="4"/>
  <c r="A28" i="12" s="1"/>
  <c r="B45" i="4"/>
  <c r="A25" i="12" s="1"/>
  <c r="F77" i="31"/>
  <c r="F78" i="31" s="1"/>
  <c r="G76" i="31"/>
  <c r="E76" i="31" s="1"/>
  <c r="E77" i="31" s="1"/>
  <c r="E78" i="31" s="1"/>
  <c r="U7" i="23"/>
  <c r="U35" i="23" s="1"/>
  <c r="Q16" i="19"/>
  <c r="A4" i="27"/>
  <c r="N54" i="19"/>
  <c r="J20" i="21"/>
  <c r="J32" i="21" s="1"/>
  <c r="J37" i="21" s="1"/>
  <c r="M180" i="18"/>
  <c r="L197" i="18" s="1"/>
  <c r="C216" i="18" s="1"/>
  <c r="M233" i="18" s="1"/>
  <c r="H252" i="18" s="1"/>
  <c r="J19" i="21"/>
  <c r="J31" i="21" s="1"/>
  <c r="J36" i="21" s="1"/>
  <c r="L8" i="21"/>
  <c r="K56" i="19" l="1"/>
  <c r="D19" i="32"/>
  <c r="U223" i="26"/>
  <c r="V260" i="26" s="1"/>
  <c r="U333" i="26" s="1"/>
  <c r="Q300" i="26"/>
  <c r="G321" i="26"/>
  <c r="E12" i="22"/>
  <c r="A1" i="27" s="1"/>
  <c r="E13" i="24"/>
  <c r="B27" i="24" s="1"/>
  <c r="C27" i="24" s="1"/>
  <c r="D20" i="32"/>
  <c r="F81" i="31"/>
  <c r="O6" i="22"/>
  <c r="F9" i="22" s="1"/>
  <c r="L17" i="19"/>
  <c r="N273" i="18"/>
  <c r="M284" i="18" s="1"/>
  <c r="L19" i="21"/>
  <c r="L31" i="21" s="1"/>
  <c r="L36" i="21" s="1"/>
  <c r="Y38" i="21" s="1"/>
  <c r="Y10" i="21"/>
  <c r="Y21" i="21" s="1"/>
  <c r="A2" i="27" l="1"/>
  <c r="Y33" i="21"/>
  <c r="F41" i="21"/>
  <c r="I12" i="22"/>
  <c r="E1" i="22"/>
  <c r="F82" i="31"/>
  <c r="F83" i="31" s="1"/>
  <c r="G81" i="31"/>
  <c r="E81" i="31" s="1"/>
  <c r="E82" i="31" s="1"/>
  <c r="E83" i="31" s="1"/>
  <c r="E6" i="17"/>
  <c r="E4" i="17"/>
  <c r="C4" i="17"/>
  <c r="C3" i="17"/>
  <c r="C16" i="14"/>
  <c r="B16" i="14"/>
  <c r="F41" i="13"/>
  <c r="B43" i="14" s="1"/>
  <c r="G40" i="13"/>
  <c r="F16" i="14" s="1"/>
  <c r="C35" i="13"/>
  <c r="G39" i="13"/>
  <c r="G20" i="15" s="1"/>
  <c r="E56" i="12"/>
  <c r="G38" i="13" s="1"/>
  <c r="B50" i="12"/>
  <c r="D25" i="13" s="1"/>
  <c r="A29" i="13"/>
  <c r="A32" i="13" s="1"/>
  <c r="C10" i="16" s="1"/>
  <c r="F33" i="12"/>
  <c r="C10" i="12"/>
  <c r="E6" i="12"/>
  <c r="E5" i="12"/>
  <c r="D16" i="14" s="1"/>
  <c r="E4" i="12"/>
  <c r="E3" i="12"/>
  <c r="E2" i="12"/>
  <c r="J17" i="13" l="1"/>
  <c r="A7" i="16" s="1"/>
  <c r="F86" i="31"/>
  <c r="G33" i="12"/>
  <c r="G30" i="12"/>
  <c r="G31" i="12" s="1"/>
  <c r="F8" i="15"/>
  <c r="B21" i="16"/>
  <c r="G73" i="25" s="1"/>
  <c r="G45" i="13"/>
  <c r="D40" i="13"/>
  <c r="G46" i="13"/>
  <c r="D10" i="12"/>
  <c r="G20" i="13"/>
  <c r="G34" i="14" s="1"/>
  <c r="D19" i="14"/>
  <c r="A28" i="14"/>
  <c r="C31" i="14"/>
  <c r="G86" i="31" l="1"/>
  <c r="E86" i="31" s="1"/>
  <c r="E87" i="31" s="1"/>
  <c r="E88" i="31" s="1"/>
  <c r="F87" i="31"/>
  <c r="F88" i="31" s="1"/>
  <c r="D35" i="12"/>
  <c r="E47" i="12" s="1"/>
  <c r="G47" i="12" s="1"/>
  <c r="D36" i="12"/>
  <c r="G36" i="12" s="1"/>
  <c r="G37" i="12" s="1"/>
  <c r="G31" i="13" s="1"/>
  <c r="B10" i="16" s="1"/>
  <c r="C29" i="14"/>
  <c r="A6" i="16"/>
  <c r="C8" i="16" s="1"/>
  <c r="G13" i="16"/>
  <c r="H17" i="14"/>
  <c r="F91" i="31" l="1"/>
  <c r="G35" i="12"/>
  <c r="C37" i="12" s="1"/>
  <c r="J30" i="13" s="1"/>
  <c r="B31" i="14"/>
  <c r="D48" i="12"/>
  <c r="C21" i="13" s="1"/>
  <c r="B20" i="14" s="1"/>
  <c r="I10" i="15" s="1"/>
  <c r="G91" i="31" l="1"/>
  <c r="E91" i="31" s="1"/>
  <c r="E92" i="31" s="1"/>
  <c r="E93" i="31" s="1"/>
  <c r="F92" i="31"/>
  <c r="F93" i="31" s="1"/>
  <c r="D20" i="13"/>
  <c r="E44" i="12"/>
  <c r="E9" i="16"/>
  <c r="F31" i="14"/>
  <c r="F30" i="7"/>
  <c r="B18" i="11"/>
  <c r="G2" i="11"/>
  <c r="C2" i="11"/>
  <c r="A10" i="11"/>
  <c r="F10" i="11" s="1"/>
  <c r="D9" i="11"/>
  <c r="C9" i="11"/>
  <c r="A9" i="11"/>
  <c r="H7" i="7"/>
  <c r="B3" i="7"/>
  <c r="B5" i="7" s="1"/>
  <c r="C24" i="10"/>
  <c r="H15" i="10"/>
  <c r="F9" i="11"/>
  <c r="D15" i="10"/>
  <c r="C15" i="10"/>
  <c r="A16" i="10"/>
  <c r="F16" i="10" s="1"/>
  <c r="A15" i="10"/>
  <c r="D51" i="10"/>
  <c r="C11" i="10"/>
  <c r="B11" i="10"/>
  <c r="B7" i="9"/>
  <c r="F53" i="9"/>
  <c r="E80" i="9" s="1"/>
  <c r="F52" i="9"/>
  <c r="F79" i="9" s="1"/>
  <c r="F31" i="9"/>
  <c r="F30" i="9"/>
  <c r="G28" i="9"/>
  <c r="F18" i="9"/>
  <c r="B60" i="9"/>
  <c r="E20" i="9"/>
  <c r="E19" i="9"/>
  <c r="F17" i="9"/>
  <c r="F15" i="9"/>
  <c r="F155" i="8"/>
  <c r="F147" i="8"/>
  <c r="C108" i="8"/>
  <c r="C107" i="8"/>
  <c r="F103" i="8"/>
  <c r="F102" i="8"/>
  <c r="F101" i="8"/>
  <c r="G100" i="8"/>
  <c r="G84" i="8"/>
  <c r="E84" i="8"/>
  <c r="H81" i="8"/>
  <c r="H82" i="8" s="1"/>
  <c r="F56" i="4"/>
  <c r="I77" i="8" s="1"/>
  <c r="H68" i="8"/>
  <c r="B55" i="8"/>
  <c r="E39" i="4"/>
  <c r="F39" i="4" s="1"/>
  <c r="G51" i="8"/>
  <c r="E51" i="8"/>
  <c r="E56" i="8" s="1"/>
  <c r="G56" i="8" s="1"/>
  <c r="I56" i="8" s="1"/>
  <c r="H36" i="8"/>
  <c r="G25" i="8"/>
  <c r="G26" i="8" s="1"/>
  <c r="G29" i="8" s="1"/>
  <c r="G32" i="8" s="1"/>
  <c r="H63" i="8" s="1"/>
  <c r="S22" i="4"/>
  <c r="F12" i="12" s="1"/>
  <c r="T22" i="4"/>
  <c r="G12" i="12" s="1"/>
  <c r="G14" i="8"/>
  <c r="G10" i="8"/>
  <c r="G9" i="8"/>
  <c r="G7" i="8"/>
  <c r="G6" i="8"/>
  <c r="D20" i="5"/>
  <c r="D48" i="5" s="1"/>
  <c r="D73" i="5" s="1"/>
  <c r="D98" i="5" s="1"/>
  <c r="D117" i="5" s="1"/>
  <c r="C132" i="5" s="1"/>
  <c r="E74" i="1"/>
  <c r="E107" i="1" s="1"/>
  <c r="AA18" i="1"/>
  <c r="AA51" i="1" s="1"/>
  <c r="AA86" i="1" s="1"/>
  <c r="AD117" i="1" s="1"/>
  <c r="AF116" i="1"/>
  <c r="C45" i="1"/>
  <c r="C78" i="1" s="1"/>
  <c r="C111" i="1" s="1"/>
  <c r="F14" i="6"/>
  <c r="H95" i="8" s="1"/>
  <c r="F15" i="6"/>
  <c r="H96" i="8" s="1"/>
  <c r="D14" i="6"/>
  <c r="F95" i="8" s="1"/>
  <c r="D15" i="6"/>
  <c r="F96" i="8" s="1"/>
  <c r="D13" i="6"/>
  <c r="F94" i="8" s="1"/>
  <c r="F13" i="6"/>
  <c r="H94" i="8" s="1"/>
  <c r="B15" i="6"/>
  <c r="C96" i="8" s="1"/>
  <c r="B14" i="6"/>
  <c r="C95" i="8" s="1"/>
  <c r="B13" i="6"/>
  <c r="C94" i="8" s="1"/>
  <c r="B9" i="6"/>
  <c r="A9" i="6"/>
  <c r="E8" i="6"/>
  <c r="E5" i="6"/>
  <c r="E7" i="6"/>
  <c r="E6" i="6"/>
  <c r="E4" i="6"/>
  <c r="E90" i="5"/>
  <c r="E88" i="5"/>
  <c r="B95" i="5"/>
  <c r="J51" i="5"/>
  <c r="J74" i="5" s="1"/>
  <c r="J101" i="5" s="1"/>
  <c r="J116" i="5" s="1"/>
  <c r="J133" i="5" s="1"/>
  <c r="J50" i="5"/>
  <c r="J73" i="5" s="1"/>
  <c r="J100" i="5" s="1"/>
  <c r="J115" i="5" s="1"/>
  <c r="J132" i="5" s="1"/>
  <c r="D21" i="5"/>
  <c r="D49" i="5" s="1"/>
  <c r="D74" i="5" s="1"/>
  <c r="D99" i="5" s="1"/>
  <c r="D118" i="5" s="1"/>
  <c r="C133" i="5" s="1"/>
  <c r="H18" i="5"/>
  <c r="H17" i="5"/>
  <c r="H16" i="5"/>
  <c r="H15" i="5"/>
  <c r="H9" i="5"/>
  <c r="H12" i="5" s="1"/>
  <c r="H19" i="5" s="1"/>
  <c r="H6" i="5"/>
  <c r="H5" i="5"/>
  <c r="H4" i="5"/>
  <c r="D33" i="2"/>
  <c r="L49" i="2"/>
  <c r="L48" i="2"/>
  <c r="E8" i="2"/>
  <c r="G44" i="12" l="1"/>
  <c r="C45" i="12" s="1"/>
  <c r="F45" i="12" s="1"/>
  <c r="C107" i="5"/>
  <c r="E124" i="5" s="1"/>
  <c r="B157" i="5" s="1"/>
  <c r="D59" i="4"/>
  <c r="D37" i="12" s="1"/>
  <c r="C31" i="13" s="1"/>
  <c r="G30" i="14" s="1"/>
  <c r="F50" i="4"/>
  <c r="H65" i="8" s="1"/>
  <c r="E6" i="7"/>
  <c r="C7" i="7"/>
  <c r="F96" i="31"/>
  <c r="E22" i="13"/>
  <c r="E20" i="14" s="1"/>
  <c r="H16" i="14"/>
  <c r="F28" i="14"/>
  <c r="F7" i="16"/>
  <c r="F112" i="1"/>
  <c r="J110" i="1"/>
  <c r="E40" i="4"/>
  <c r="E41" i="4" s="1"/>
  <c r="E42" i="4" s="1"/>
  <c r="E43" i="4" s="1"/>
  <c r="E44" i="4" s="1"/>
  <c r="E45" i="4" s="1"/>
  <c r="E46" i="4" s="1"/>
  <c r="E47" i="4" s="1"/>
  <c r="E48" i="4" s="1"/>
  <c r="F59" i="4"/>
  <c r="F88" i="8" s="1"/>
  <c r="I84" i="8"/>
  <c r="R22" i="4"/>
  <c r="I51" i="8"/>
  <c r="G30" i="10"/>
  <c r="G59" i="10"/>
  <c r="G34" i="7" s="1"/>
  <c r="K20" i="11"/>
  <c r="F31" i="10"/>
  <c r="D53" i="10"/>
  <c r="F60" i="10"/>
  <c r="G35" i="7" s="1"/>
  <c r="C17" i="11" s="1"/>
  <c r="K21" i="11"/>
  <c r="B17" i="11"/>
  <c r="G55" i="8"/>
  <c r="I55" i="8" s="1"/>
  <c r="I57" i="8" s="1"/>
  <c r="I58" i="8" s="1"/>
  <c r="C35" i="9"/>
  <c r="C52" i="9" s="1"/>
  <c r="C79" i="9" s="1"/>
  <c r="C34" i="9"/>
  <c r="C51" i="9" s="1"/>
  <c r="C78" i="9" s="1"/>
  <c r="C80" i="1"/>
  <c r="J77" i="1"/>
  <c r="C23" i="6"/>
  <c r="K44" i="1"/>
  <c r="C47" i="1" s="1"/>
  <c r="K11" i="1"/>
  <c r="F33" i="6"/>
  <c r="G110" i="8" s="1"/>
  <c r="G32" i="6"/>
  <c r="H109" i="8" s="1"/>
  <c r="C22" i="6"/>
  <c r="G9" i="16" l="1"/>
  <c r="G88" i="8"/>
  <c r="D23" i="13"/>
  <c r="H20" i="14" s="1"/>
  <c r="F10" i="15" s="1"/>
  <c r="K10" i="15" s="1"/>
  <c r="K13" i="15" s="1"/>
  <c r="E46" i="12"/>
  <c r="H9" i="7"/>
  <c r="C9" i="7"/>
  <c r="D58" i="4"/>
  <c r="G87" i="8" s="1"/>
  <c r="F51" i="4"/>
  <c r="L52" i="4"/>
  <c r="AH70" i="4"/>
  <c r="AI71" i="4" s="1"/>
  <c r="C53" i="4"/>
  <c r="D54" i="4" s="1"/>
  <c r="D10" i="32"/>
  <c r="F97" i="31"/>
  <c r="F98" i="31" s="1"/>
  <c r="G96" i="31"/>
  <c r="E96" i="31" s="1"/>
  <c r="E97" i="31" s="1"/>
  <c r="E98" i="31" s="1"/>
  <c r="F42" i="8"/>
  <c r="F58" i="4"/>
  <c r="F87" i="8" s="1"/>
  <c r="F40" i="4"/>
  <c r="F41" i="4"/>
  <c r="D43" i="13"/>
  <c r="G49" i="17"/>
  <c r="H48" i="17"/>
  <c r="B43" i="13"/>
  <c r="C42" i="10"/>
  <c r="C55" i="10" s="1"/>
  <c r="B32" i="7" s="1"/>
  <c r="C13" i="11" s="1"/>
  <c r="C21" i="11" s="1"/>
  <c r="D161" i="18" s="1"/>
  <c r="D178" i="18" s="1"/>
  <c r="C43" i="10"/>
  <c r="C56" i="10" s="1"/>
  <c r="B33" i="7" s="1"/>
  <c r="J13" i="11" s="1"/>
  <c r="C22" i="11" s="1"/>
  <c r="E11" i="32" l="1"/>
  <c r="E12" i="32" s="1"/>
  <c r="F53" i="4"/>
  <c r="L53" i="4" s="1"/>
  <c r="C54" i="4"/>
  <c r="E49" i="12" s="1"/>
  <c r="H24" i="13" s="1"/>
  <c r="G21" i="14" s="1"/>
  <c r="J15" i="15" s="1"/>
  <c r="AI74" i="4"/>
  <c r="AI75" i="4"/>
  <c r="AI73" i="4"/>
  <c r="AI72" i="4"/>
  <c r="AI76" i="4"/>
  <c r="F101" i="31"/>
  <c r="G26" i="9"/>
  <c r="F43" i="4"/>
  <c r="F42" i="4"/>
  <c r="D162" i="18"/>
  <c r="C93" i="18"/>
  <c r="D26" i="25"/>
  <c r="B28" i="13"/>
  <c r="D195" i="18"/>
  <c r="D231" i="18" s="1"/>
  <c r="D250" i="18" s="1"/>
  <c r="AM70" i="4" l="1"/>
  <c r="AN74" i="4" s="1"/>
  <c r="D11" i="32"/>
  <c r="E67" i="9"/>
  <c r="AI70" i="4"/>
  <c r="G52" i="4" s="1"/>
  <c r="E21" i="13" s="1"/>
  <c r="AN75" i="4"/>
  <c r="AN71" i="4"/>
  <c r="AN76" i="4"/>
  <c r="AN72" i="4"/>
  <c r="AN73" i="4"/>
  <c r="F102" i="31"/>
  <c r="F103" i="31" s="1"/>
  <c r="G101" i="31"/>
  <c r="E101" i="31" s="1"/>
  <c r="E102" i="31" s="1"/>
  <c r="E103" i="31" s="1"/>
  <c r="K168" i="18"/>
  <c r="K258" i="18" s="1"/>
  <c r="K36" i="18" s="1"/>
  <c r="D179" i="18"/>
  <c r="C196" i="18" s="1"/>
  <c r="C212" i="18" s="1"/>
  <c r="F44" i="4"/>
  <c r="F45" i="4"/>
  <c r="F47" i="4"/>
  <c r="E42" i="25"/>
  <c r="K3" i="18" l="1"/>
  <c r="M141" i="26" s="1"/>
  <c r="M3" i="26" s="1"/>
  <c r="N63" i="26" s="1"/>
  <c r="H49" i="25"/>
  <c r="AN70" i="4"/>
  <c r="G53" i="4" s="1"/>
  <c r="F106" i="31"/>
  <c r="D232" i="18"/>
  <c r="C245" i="18" s="1"/>
  <c r="F46" i="4"/>
  <c r="F48" i="4"/>
  <c r="F49" i="4" l="1"/>
  <c r="D38" i="4" s="1"/>
  <c r="D66" i="9"/>
  <c r="F23" i="13"/>
  <c r="G106" i="31"/>
  <c r="E106" i="31" s="1"/>
  <c r="E107" i="31" s="1"/>
  <c r="E108" i="31" s="1"/>
  <c r="F107" i="31"/>
  <c r="F108" i="31" s="1"/>
  <c r="C251" i="18"/>
  <c r="H67" i="8" l="1"/>
  <c r="F153" i="8" s="1"/>
  <c r="D9" i="32"/>
  <c r="D18" i="32" s="1"/>
  <c r="F111" i="31"/>
  <c r="G52" i="8"/>
  <c r="F151" i="8"/>
  <c r="H66" i="8"/>
  <c r="E9" i="32" l="1"/>
  <c r="D13" i="32"/>
  <c r="E21" i="32"/>
  <c r="G111" i="31"/>
  <c r="E111" i="31" s="1"/>
  <c r="E112" i="31" s="1"/>
  <c r="E113" i="31" s="1"/>
  <c r="F112" i="31"/>
  <c r="F113" i="31" s="1"/>
  <c r="G22" i="9"/>
  <c r="B66" i="9"/>
  <c r="D15" i="32" s="1"/>
  <c r="D21" i="32" l="1"/>
  <c r="F116" i="31"/>
  <c r="D49" i="12"/>
  <c r="G24" i="13" s="1"/>
  <c r="F21" i="14" s="1"/>
  <c r="I15" i="15" s="1"/>
  <c r="G67" i="9"/>
  <c r="F117" i="31" l="1"/>
  <c r="F118" i="31" s="1"/>
  <c r="G116" i="31"/>
  <c r="E116" i="31" s="1"/>
  <c r="E117" i="31" s="1"/>
  <c r="E118" i="31" s="1"/>
  <c r="F121" i="31" l="1"/>
  <c r="F122" i="31" l="1"/>
  <c r="F123" i="31" s="1"/>
  <c r="G121" i="31"/>
  <c r="E121" i="31" s="1"/>
  <c r="E122" i="31" s="1"/>
  <c r="E123" i="31" s="1"/>
  <c r="F126" i="31" l="1"/>
  <c r="G126" i="31" l="1"/>
  <c r="E126" i="31" s="1"/>
  <c r="E127" i="31" s="1"/>
  <c r="E128" i="31" s="1"/>
  <c r="F127" i="31"/>
  <c r="F128" i="31" s="1"/>
</calcChain>
</file>

<file path=xl/comments1.xml><?xml version="1.0" encoding="utf-8"?>
<comments xmlns="http://schemas.openxmlformats.org/spreadsheetml/2006/main">
  <authors>
    <author>ADMIN</author>
  </authors>
  <commentList>
    <comment ref="J36" authorId="0" shapeId="0">
      <text>
        <r>
          <rPr>
            <b/>
            <sz val="9"/>
            <color indexed="81"/>
            <rFont val="Tahoma"/>
            <family val="2"/>
          </rPr>
          <t>ADMIN:</t>
        </r>
        <r>
          <rPr>
            <sz val="9"/>
            <color indexed="81"/>
            <rFont val="Tahoma"/>
            <family val="2"/>
          </rPr>
          <t xml:space="preserve">
</t>
        </r>
      </text>
    </comment>
  </commentList>
</comments>
</file>

<file path=xl/sharedStrings.xml><?xml version="1.0" encoding="utf-8"?>
<sst xmlns="http://schemas.openxmlformats.org/spreadsheetml/2006/main" count="4491" uniqueCount="3064">
  <si>
    <t>|ÉÊiÉ,</t>
  </si>
  <si>
    <t>¶ÉÉJÉÉÊvÉEòÉ®úÒ</t>
  </si>
  <si>
    <t xml:space="preserve"> ={É®úÉäCiÉ Ê´É¹ÉªÉÉxÉÖºÉÉ®ú    </t>
  </si>
  <si>
    <t xml:space="preserve">Ê´É¹ÉªÉ :-   </t>
  </si>
  <si>
    <t xml:space="preserve"> xÉÉÆ´É </t>
  </si>
  <si>
    <t>VÉx¨ÉiÉÉ®úÒJÉ</t>
  </si>
  <si>
    <t xml:space="preserve">|ÉiÉ :- </t>
  </si>
  <si>
    <t xml:space="preserve"> +vªÉIÉ</t>
  </si>
  <si>
    <t xml:space="preserve">Eò¨ÉÇSÉÉ®úÒ Eò±ªÉÉhÉ ÊxÉvÉÒ VÉ³ýMÉÉÆ´É </t>
  </si>
  <si>
    <t>¨É ¨ÉÖJªÉ ±ÉäJÉÉ ´É Ê´ÉkÉ +ÊvÉEòÉ®úÒ</t>
  </si>
  <si>
    <t xml:space="preserve">ÊVÉ±½þÉ {ÉÊ®ú¹Énù VÉ³ýMÉÉÆ´É </t>
  </si>
  <si>
    <t>xÉ¨ÉÖxÉÉ 7</t>
  </si>
  <si>
    <t>(¨É½þÉ®úÉ¹]Åõ xÉÉMÉ®úÒ ºÉä´ÉÉ (ÊxÉ´ÉÞkÉÒ´ÉäiÉxÉ) ÊxÉªÉ¨É 1982 ¨ÉvÉÒ±É ÊxÉªÉ¨É 123 (1) {É½þÉ)</t>
  </si>
  <si>
    <t>¶ÉÉºÉEòÒªÉ Eò¨ÉÇSÉÉ­ªÉÉÆSªÉÉ ÊxÉ´ÉÞkÉÒ´ÉäiÉxÉÉºÉÆ¤ÉÆvÉÒSÉä EòÉMÉnù{ÉjÉ {ÉÉ`ö´ÉiÉÉÆxÉÉ ±ÉäJÉÉ{ÉÊ®úIÉÉ +ÊvÉEòÉ­ªÉÉ±ÉÉ Ê±É½þÉ´ÉªÉÉSªÉÉ {ÉjÉÉSÉÉ xÉ¨ÉÖxÉÉ</t>
  </si>
  <si>
    <r>
      <t xml:space="preserve">¨É½þÉänùªÉ </t>
    </r>
    <r>
      <rPr>
        <b/>
        <sz val="12"/>
        <color theme="1"/>
        <rFont val="Times New Roman"/>
        <family val="1"/>
      </rPr>
      <t>,</t>
    </r>
  </si>
  <si>
    <t>{ÉÉ`öÊ´ÉhªÉÉÆiÉ ªÉäiÉ +É½äþiÉ.</t>
  </si>
  <si>
    <t xml:space="preserve">iÉ{ÉÊ¶É±É </t>
  </si>
  <si>
    <t xml:space="preserve">®úVÉÉ ´ÉäiÉxÉÉºÉ½þ ´ÉäiÉxÉ ´É ¦ÉkÉä ªÉÉ¤ÉÉ¤ÉiÉSÉÒ +ÊiÉ|ÉnùÉxÉ Eäò±Éä±ÉÒ ®úCEò¨É </t>
  </si>
  <si>
    <t>¶ÉÉºÉEòÒªÉ ÊxÉ´ÉÉºÉºlÉÉxÉÉSÉÉ iÉÉ¤ÉÉ PÉäiÉ±ªÉÉ¤Éqù±É ±ÉÉªÉºÉxºÉ ¡òÒSÉÒ lÉEò¤ÉÉEòÒ</t>
  </si>
  <si>
    <t xml:space="preserve">¶ÉÉºÉEòÒªÉ ÊxÉ´ÉÉºÉºlÉÉxÉ ºÉä´ÉÉÊxÉ´ÉÞkÉÒSªÉÉ ÊnùxÉÉÆEòÉxÉÆiÉ®ú½þÒ BEò ¨ÉÊ½þxªÉÉSªÉÉ </t>
  </si>
  <si>
    <t xml:space="preserve"> +xÉÖYÉäªÉ EòÉ±ÉÉ´ÉvÉÒEòÊ®úiÉÉ `äö´ÉÚxÉ PÉäiÉ±ªÉÉ¤Éqù±É ±ÉÉªÉºÉxºÉ ¡òÒSÉÒ ®úCEÂò¨É 
</t>
  </si>
  <si>
    <t>+xªÉ EòÉähÉiªÉÉ½þÒ ÊxÉvÉÉÇÊ®úiÉ ªÉähÉä ®úEò¨ÉÉ +ÉÊhÉ iªÉÉÆSÉä º´É¯û{É.</t>
  </si>
  <si>
    <t>`äö´É±Éä±ÉÒ ={ÉnùxÉÉSÉÒ ®úCEò¨É.</t>
  </si>
  <si>
    <t xml:space="preserve">®úCEò¨É ¯û </t>
  </si>
  <si>
    <t xml:space="preserve">BEÚòhÉ </t>
  </si>
  <si>
    <t xml:space="preserve"> +ÉªÉEò®ú</t>
  </si>
  <si>
    <t xml:space="preserve"> +ÊxÉvÉÉÇÊ®úiÉ ªÉähÉä ®úEò¨ÉÉ +ºÉ±ªÉÉºÉ iªÉÉÆSªÉÉ ºÉ¨ÉÉªÉÉäVÉxÉÉºÉÉ`öÒ ®úÉäJÉÚxÉ </t>
  </si>
  <si>
    <t xml:space="preserve">  /   /</t>
  </si>
  <si>
    <t>{ÉÉºÉÚxÉ</t>
  </si>
  <si>
    <t xml:space="preserve">   /  /</t>
  </si>
  <si>
    <t xml:space="preserve">{ÉªÉÇiÉ </t>
  </si>
  <si>
    <t>(¤É)</t>
  </si>
  <si>
    <t>¸ÉÒ ------------------------------------------------------------------------ ú</t>
  </si>
  <si>
    <t xml:space="preserve">¨ÉÆVÉÚ®ú </t>
  </si>
  <si>
    <t xml:space="preserve">Eò®úhªÉÉiÉ +É±Éä +É½äþ. </t>
  </si>
  <si>
    <t>ºÉ½þ{ÉjÉÉÆSÉÒ ªÉÉnùÒ :--</t>
  </si>
  <si>
    <r>
      <t>1.</t>
    </r>
    <r>
      <rPr>
        <b/>
        <sz val="7"/>
        <color theme="1"/>
        <rFont val="Times New Roman"/>
        <family val="1"/>
      </rPr>
      <t xml:space="preserve">    </t>
    </r>
    <r>
      <rPr>
        <sz val="14"/>
        <color theme="1"/>
        <rFont val="DV-TTYogesh"/>
        <family val="5"/>
      </rPr>
      <t xml:space="preserve">ªÉlÉÉäÊSÉiÉÊ®úiªÉÉ ¦É®ú±Éä±Éä xÉ¨ÉÖxÉÉ 5 </t>
    </r>
    <r>
      <rPr>
        <b/>
        <sz val="12"/>
        <color theme="1"/>
        <rFont val="Times New Roman"/>
        <family val="1"/>
      </rPr>
      <t xml:space="preserve"> +  </t>
    </r>
    <r>
      <rPr>
        <sz val="14"/>
        <color theme="1"/>
        <rFont val="DV-TTYogesh"/>
        <family val="5"/>
      </rPr>
      <t>´É xÉ¨ÉÖxÉÉ 6</t>
    </r>
  </si>
  <si>
    <r>
      <t>2.</t>
    </r>
    <r>
      <rPr>
        <b/>
        <sz val="7"/>
        <color theme="1"/>
        <rFont val="Times New Roman"/>
        <family val="1"/>
      </rPr>
      <t xml:space="preserve">    </t>
    </r>
    <r>
      <rPr>
        <sz val="14"/>
        <color theme="1"/>
        <rFont val="DV-TTYogesh"/>
        <family val="5"/>
      </rPr>
      <t>+ºÉ¨ÉlÉÇiÉäºÉÆ¤ÉÆvÉÒSÉä ´ÉètEòÒªÉ |É¨ÉÉhÉ{ÉjÉ (¯ûMhÉiÉÉ ÊxÉ´ÉÞkÉÒ´ÉäiÉxÉÉSÉÒ ¨ÉÉMÉhÉÒ +ºÉ±ªÉÉºÉ).</t>
    </r>
  </si>
  <si>
    <r>
      <t>4.</t>
    </r>
    <r>
      <rPr>
        <b/>
        <sz val="7"/>
        <color theme="1"/>
        <rFont val="Times New Roman"/>
        <family val="1"/>
      </rPr>
      <t xml:space="preserve">    </t>
    </r>
    <r>
      <rPr>
        <sz val="14"/>
        <color theme="1"/>
        <rFont val="DV-TTYogesh"/>
        <family val="5"/>
      </rPr>
      <t>ºÉä´ÉÉ {ÉÖºiÉEò (ºÉä´ÉÉÊxÉ´ÉÞkÉÒ ÊnùxÉÉÆEò ºÉä´ÉÉ {ÉÖºiÉEòÉiÉ xÉ¨ÉÖnù Eò®úÉ´ÉÉ).</t>
    </r>
  </si>
  <si>
    <r>
      <t>3.</t>
    </r>
    <r>
      <rPr>
        <b/>
        <sz val="7"/>
        <color theme="1"/>
        <rFont val="Times New Roman"/>
        <family val="1"/>
      </rPr>
      <t xml:space="preserve">    </t>
    </r>
    <r>
      <rPr>
        <sz val="14"/>
        <color theme="1"/>
        <rFont val="DV-TTYogesh"/>
        <family val="5"/>
      </rPr>
      <t xml:space="preserve">½þÉähÉÉ­ªÉÉ ¤ÉSÉiÉÒºÉÆ¤ÉÆvÉÒSÉä Ê´É´É®úhÉ{ÉjÉ +ÉÊhÉ +xªÉjÉ xÉÉäEò®úÒ EòÉ Ê¨É³Úý ¶ÉEò±ÉÒ xÉÉ½þÒ ªÉÉSÉÒ EòÉ®úhÉä </t>
    </r>
  </si>
  <si>
    <t>(¦É®ú{ÉÉ&lt;Ç ÊxÉ´ÉÞkÉÒ´ÉäiÉxÉ ËEò´ÉÉ ={ÉnùÉxÉ ªÉÉºÉÉ`öÒ ¨ÉÉMÉhÉÒ +ºÉ±ªÉÉºÉ).</t>
  </si>
  <si>
    <t>xÉ¨ÉÖxÉÉ 5</t>
  </si>
  <si>
    <t xml:space="preserve">(¨É½þÉ®úÉ¹]Åõ xÉÉMÉ®úÒ ºÉä´ÉÉ (ÊxÉ´ÉÞkÉÒ´ÉäiÉxÉ) ÊxÉªÉ¨É 1982 ¨ÉvÉÒ±É ÊxÉªÉ¨É 121 (1) (ºÉÒ) +ÉÊhÉ 123 (1) {É½þÉ) </t>
  </si>
  <si>
    <t>ÊxÉ´ÉÞkÉ ½þÉähÉÉ­ªÉÉ ¶ÉÉºÉEòÒªÉ Eò¨ÉÇSÉÉ­ªÉÉEòbÚ÷xÉ iªÉÉSªÉÉ / ÊiÉSªÉÉ ÊxÉ´ÉÞkÉÒ{ÉÚ´ÉÔ +É`ö ¨ÉÊ½þxÉä +ÉvÉÒ EòÉªÉÉÇ±ÉªÉ |É¨ÉÖJÉ ªÉÉÆxÉÒ Ê¨É³ý´ÉÉ´ÉªÉÉSÉÉ iÉ{ÉÊ¶É±É.</t>
  </si>
  <si>
    <t xml:space="preserve">¶ÉÉºÉEòÒªÉ Eò¨ÉÇSÉÉ­ªÉÉSÉä xÉÉ´É </t>
  </si>
  <si>
    <t xml:space="preserve">(+) VÉx¨É iÉÉ®úÒJÉ </t>
  </si>
  <si>
    <t>(¤É) ÊxÉ´ÉÞkÉÒSÉÉ ÊnùxÉÉÆEò</t>
  </si>
  <si>
    <t xml:space="preserve">®úÉVÉ{ÉÊjÉiÉ ¶ÉÉºÉEòÒªÉ Eò¨ÉÇSÉÉ­ªÉÉxÉä ªÉlÉÉäÊSÉiÉÊ®úiªÉÉ </t>
  </si>
  <si>
    <t xml:space="preserve">ºÉÉIÉÉÆÊEòiÉ Eäò±Éä±ªÉÉ nùÉäxÉ xÉ¨ÉÖxÉÉ ºÉÁÉ </t>
  </si>
  <si>
    <r>
      <t xml:space="preserve">{ÉÊ®ú{ÉjÉ +ÉEòÉ®úÉSªÉÉ </t>
    </r>
    <r>
      <rPr>
        <sz val="14"/>
        <color theme="1"/>
        <rFont val="Times New Roman"/>
        <family val="1"/>
      </rPr>
      <t xml:space="preserve">* </t>
    </r>
    <r>
      <rPr>
        <sz val="14"/>
        <color theme="1"/>
        <rFont val="DV-TTYogesh"/>
        <family val="5"/>
      </rPr>
      <t>iÉÒxÉ |ÉiÉÒ (EòÉªÉÉÇ±ÉªÉ |É¨ÉÖJÉÉÆxÉÒ iªÉÉ</t>
    </r>
  </si>
  <si>
    <t xml:space="preserve">ºÉÉIÉÉÆÊEòiÉ Eäò±Éä±ªÉÉ +ºÉÉ´ªÉÉiÉ) </t>
  </si>
  <si>
    <t>®úÉVÉ{ÉjÉÒiÉ ¶ÉÉºÉEòÒªÉ Eò¨ÉÇSÉÉ­ªÉÉxÉä ªÉlÉÉäÊSÉiÉÊ®úiªÉÉ ºÉÉIÉÉÆÊEòiÉ</t>
  </si>
  <si>
    <t>Eäò±Éä±ªÉÉ =ÆSÉÒ ´É ´ÉèªÉCiÉÒEò +Éä³ýJÉÊSÉx½þÉSÉÉ iÉ{É¶ÉÒ±É</t>
  </si>
  <si>
    <t>nù¶ÉÇÊ´ÉhÉÉ­ªÉÉ nùÉäxÉ ÊSÉ`Âö`ö¬É.</t>
  </si>
  <si>
    <t xml:space="preserve">ºÉvªÉÉSÉÉ {ÉkÉÉ </t>
  </si>
  <si>
    <t xml:space="preserve">ÊxÉ´ÉþÞkÉÒxÉÆiÉ®úSÉÉ {ÉkÉÉ </t>
  </si>
  <si>
    <t>VÉälÉÚxÉ ÊxÉ´ÉÞkÉÒ´ÉäiÉxÉ PªÉÉ´ÉªÉÉSÉä iªÉÉ ¶ÉÉºÉEòÒªÉ EòÉä¹ÉÉMÉÉ®úÉSÉ</t>
  </si>
  <si>
    <t>ËEò´ÉÉ ºÉÉ´ÉÇVÉÊxÉEò IÉäjÉÉiÉÒ±É ¤ÉÄEäòSªÉÉ ¶ÉÉJÉäSÉä xÉÉÆ´É</t>
  </si>
  <si>
    <r>
      <t>@</t>
    </r>
    <r>
      <rPr>
        <sz val="12"/>
        <color theme="1"/>
        <rFont val="Times New Roman"/>
        <family val="1"/>
      </rPr>
      <t xml:space="preserve"> </t>
    </r>
    <r>
      <rPr>
        <sz val="14"/>
        <color theme="1"/>
        <rFont val="DV-TTYogesh"/>
        <family val="5"/>
      </rPr>
      <t xml:space="preserve">xÉ¨ÉÖxÉÉ 3 ¨ÉvªÉä EÖò]ÖÆõ¤ÉÉSÉÉ iÉ{É¶ÉÒ±É </t>
    </r>
  </si>
  <si>
    <t xml:space="preserve">Ê`öEòÉhÉ </t>
  </si>
  <si>
    <t xml:space="preserve">ÊnùxÉÉÆEò </t>
  </si>
  <si>
    <t xml:space="preserve"> </t>
  </si>
  <si>
    <t>¶ÉÉºÉEòÒªÉEò¨ÉÇSÉÉ­ªÉÉ±ÉÉ ¨É½þÉ®úÉ¹]Åõ xÉÉMÉ®úÒ ºÉä´ÉÉ (ÊxÉ´ÉÞkÉÒ´ÉäiÉxÉ) ÊxÉªÉ¨É 1982 ¨ÉvÉÒ±É ÊxÉªÉ¨É 116 ±ÉÉMÉÚ ½þÉäiÉ +ºÉä±É iÉälÉäSÉ ¡òCiÉ ±ÉÉMÉÚ +É½äþ.</t>
  </si>
  <si>
    <t>xÉ¨ÉÖxÉÉ 5 SÉä ºÉ½þ{ÉjÉ.</t>
  </si>
  <si>
    <t>ªÉÉÆSÉÒ xÉ¨ÉÖxªÉÉSÉÒ ºÉ½þÒ / (ºÉÉIÉ®ú xÉºÉ±ªÉÉºÉ b÷É´ªÉÉ ½þÉiÉÉSÉä ¤ÉÉä]õÉÆSÉä `öºÉä)</t>
  </si>
  <si>
    <t xml:space="preserve"> -----------------------------------------  </t>
  </si>
  <si>
    <t xml:space="preserve">|É¨ÉÉÊhÉiÉ Eò®úhªÉÉiÉ ªÉäiÉä EòÒ ´É®úÒ±É xÉ¨ÉÖxÉÉ ºÉ½þÒ ¨ÉÉZªÉÉ ºÉ¨ÉIÉ Eò®úhªÉÉÆiÉ +É±ÉÒ. </t>
  </si>
  <si>
    <t xml:space="preserve">ÊxÉ´ÉÞkÉÒ´ÉäiÉxÉ vÉÉ®úEòÉSÉä UôÉªÉÉÊSÉjÉ. </t>
  </si>
  <si>
    <t>ÊxÉ´ÉÞkÉÒ´ÉäiÉxÉ vÉÉ®úEòÉSÉÒ ºÉ½þÒ</t>
  </si>
  <si>
    <t xml:space="preserve">|É¨ÉÉÊhÉiÉ Eò®úhªÉÉÆiÉ ªÉäiÉä EòÒ ´É®úÒ±É ºÉ½þÒ ´É UôÉªÉÉÊSÉjÉ </t>
  </si>
  <si>
    <t>ªÉÉÆSÉä +É½äþ.</t>
  </si>
  <si>
    <t xml:space="preserve"> =ÆSÉÒ</t>
  </si>
  <si>
    <t xml:space="preserve">´ÉhÉÇxÉ{É]õ </t>
  </si>
  <si>
    <t xml:space="preserve"> +Éä³ýJÉÒSªÉÉ JÉÖhÉÉ</t>
  </si>
  <si>
    <t xml:space="preserve">|É¨ÉÉÊhÉiÉ Eò®úhªÉÉÆiÉ ªÉäiÉä EòÒ ´É®úÒ±É =ÆÆSÉÒ ´É +Éä³ýJÉÒSªÉÉ JÉÚhÉÉ </t>
  </si>
  <si>
    <t>nùÉJÉ±ÉÉ</t>
  </si>
  <si>
    <t>(¨ÉÖÆ¤É&lt;Ç xÉÉMÉ®úÒ ºÉä´ÉÉ ÊxÉªÉ¨É 229 +x´ÉªÉä)</t>
  </si>
  <si>
    <t>(Ê´É¦ÉÉMÉÒªÉ SÉÉèEò¶ÉÒ ´É ¶ÉÉºÉEòÒªÉ / ÊVÉ {É SªÉÉ ¨ÉÉMÉhªÉÉ ´ÉºÉÚ±ÉÒ ºÉÆ¤ÉÆvÉÉiÉ)</t>
  </si>
  <si>
    <t xml:space="preserve">nùÉJÉ±ÉÉ näùhªÉÉiÉ ªÉäiÉÉä EòÒ </t>
  </si>
  <si>
    <t>½äþ</t>
  </si>
  <si>
    <t>iÉä</t>
  </si>
  <si>
    <t xml:space="preserve">iÉä </t>
  </si>
  <si>
    <t>PÉ®ú¤ÉÉÆvÉhÉÒ  EòVÉÇ ¶ÉÉºÉEòÒªÉ / ÊVÉ±½þÉ {ÉÊ®ú¹ÉnäùSÉÉ nùÉJÉ±ÉÉ</t>
  </si>
  <si>
    <t>PÉ®ú¤ÉÉÆvÉhÉÒ EòVÉÇ PÉäiÉ±Éä±Éä xÉÉ½þÒ .</t>
  </si>
  <si>
    <t xml:space="preserve">|É¨ÉÉÊhÉiÉ Eò®úhªÉÉÆiÉ ªÉäiÉä EòÒ JÉÉ±ÉÒ±É ºÉ½þÒ ´É UôÉªÉÉÊSÉjÉ </t>
  </si>
  <si>
    <t xml:space="preserve">xÉ¨ÉÖxÉÉ -- 3 </t>
  </si>
  <si>
    <t>EÖò]ÖÆõ¤ÉÉSÉÉ iÉ{ÉÊ¶É±É</t>
  </si>
  <si>
    <t xml:space="preserve">{ÉnùxÉÉ¨É </t>
  </si>
  <si>
    <t xml:space="preserve">VÉx¨É iÉÉ®úÒJÉ </t>
  </si>
  <si>
    <t xml:space="preserve"> ÊxÉ´ÉÞkÉÒSÉÉ ÊnùxÉÉÆEò</t>
  </si>
  <si>
    <t xml:space="preserve">ÊxÉªÉÖCiÉÒSÉÉ ÊnùxÉÉÆEò </t>
  </si>
  <si>
    <t xml:space="preserve">®úÉäVÉÒ ¨ÉÉZªÉÉ EÖò]ÖÆõ¤ÉÉiÉ  +ºÉ±Éä±ªÉÉ ºÉnùºªÉÉÆSÉÉ iÉ{ÉÊ¶É±É. </t>
  </si>
  <si>
    <t>Gò¨ÉÉÆEò</t>
  </si>
  <si>
    <r>
      <t xml:space="preserve">EÖò]ÖÆõ¤ÉÉiÉÒ±É ºÉnùºªÉÉSÉä xÉÉ´É </t>
    </r>
    <r>
      <rPr>
        <b/>
        <sz val="14"/>
        <color theme="1"/>
        <rFont val="Times New Roman"/>
        <family val="1"/>
      </rPr>
      <t>*</t>
    </r>
  </si>
  <si>
    <t>EòÉªÉÉÇ±ÉªÉ |É¨ÉÖJÉÉSÉÒ ºÉ½þÒ</t>
  </si>
  <si>
    <t>¶Éä®úÉ</t>
  </si>
  <si>
    <r>
      <t>º´ÉiÉ</t>
    </r>
    <r>
      <rPr>
        <vertAlign val="subscript"/>
        <sz val="14"/>
        <color theme="1"/>
        <rFont val="DV-TTYogesh"/>
        <family val="5"/>
      </rPr>
      <t>:</t>
    </r>
  </si>
  <si>
    <r>
      <t xml:space="preserve">* </t>
    </r>
    <r>
      <rPr>
        <sz val="14"/>
        <color theme="1"/>
        <rFont val="DV-TTYogesh"/>
        <family val="5"/>
      </rPr>
      <t xml:space="preserve">ªÉÉ |ÉªÉÉäVÉxÉÉºÉÉ`öÒ </t>
    </r>
    <r>
      <rPr>
        <b/>
        <sz val="12"/>
        <color theme="1"/>
        <rFont val="Times New Roman"/>
        <family val="1"/>
      </rPr>
      <t>“</t>
    </r>
    <r>
      <rPr>
        <sz val="14"/>
        <color theme="1"/>
        <rFont val="DV-TTYogesh"/>
        <family val="5"/>
      </rPr>
      <t>EÖò]ÖÆõ¤É</t>
    </r>
    <r>
      <rPr>
        <b/>
        <sz val="12"/>
        <color theme="1"/>
        <rFont val="Times New Roman"/>
        <family val="1"/>
      </rPr>
      <t>”</t>
    </r>
    <r>
      <rPr>
        <sz val="12"/>
        <color theme="1"/>
        <rFont val="DV-TTYogesh"/>
        <family val="5"/>
      </rPr>
      <t xml:space="preserve"> </t>
    </r>
    <r>
      <rPr>
        <sz val="14"/>
        <color theme="1"/>
        <rFont val="DV-TTYogesh"/>
        <family val="5"/>
      </rPr>
      <t xml:space="preserve">ªÉÉSÉÉ +lÉÇ ¨É½þÉ®úÉ¹]Åõ xÉÉMÉ®úÒ ºÉä´ÉÉ (ÊxÉ´ÉÞkÉÒ´ÉäiÉxÉ) ÊxÉªÉ¨É 1982 ªÉÉiÉÒ±É ÊxÉªÉ¨É </t>
    </r>
  </si>
  <si>
    <t xml:space="preserve">116 (16) ªÉÉiÉ ´ªÉÉJªÉÉ Eäò±ªÉÉ|É¨ÉÉhÉä +ºÉ±Éä±Éä “EÖò]ÖÆõ¤É” +ºÉÉ ½þÉäiÉÉä. </t>
  </si>
  <si>
    <t xml:space="preserve">Ê]õ{É :-  {ÉixÉÒ ´É {ÉiÉÒ ªÉÉ¨ÉvªÉä +xÉÖGò¨Éä xªÉÉªÉiÉ: Ê´É¦ÉCiÉ ZÉÉ±Éä±ªÉÉ {ÉixÉÒSÉÉ ´É {ÉiÉÒSÉÉ ºÉ¨ÉÉ´Éä¶É ½þÉäiÉÉä. </t>
  </si>
  <si>
    <t xml:space="preserve">xÉ¨ÉÖxÉÉ -- 6 </t>
  </si>
  <si>
    <t xml:space="preserve">¨É½þÉ®úÉ¹]Åõ xÉÉMÉ®úÒ ºÉä´ÉÉ (ÊxÉ´ÉÞkÉÒ´ÉäiÉxÉ) ÊxÉªÉ¨É 1982 ¨ÉvÉÒ±É ÊxÉªÉ¨É 
120 122 123 (1) ´É (3) +ÉÊhÉ 127 (1)  {É½þÉ
</t>
  </si>
  <si>
    <t>ÊxÉ´ÉÞkÉÒ´ÉäiÉxÉ ´É ={ÉnùÉxÉ ªÉÉÆSªÉÉ ÊxÉvÉÉÇ®úhÉÉºÉÉ`öÒ xÉ¨ÉÖxÉÉ.</t>
  </si>
  <si>
    <t>(nÖùºÉ­ªÉÉ ±ÉäJÉÉ{ÉÊ®úIÉÉ ¨ÉÆb÷³ýÉEòbÚ÷xÉ ®úCEò¨É |ÉnùÉxÉ Eò®úÉ´ÉªÉÉSÉÒ +ºÉ±ªÉÉºÉ nùÉäxÉ |ÉiÉÒ {ÉÉ`ö´ÉÉ´ªÉÉÆiÉ)</t>
  </si>
  <si>
    <t xml:space="preserve">¦ÉÉMÉ BEò </t>
  </si>
  <si>
    <t xml:space="preserve">¶ÉÉºÉEòÒªÉ Eò¨ÉÇSÉÉ-ªÉÉÆSÉä xÉÉÆ´É </t>
  </si>
  <si>
    <t>´Éb÷Ò±ÉÉÆSÉä xÉÉ´É (¨ÉÊ½þ±ÉÉ Eò¨ÉÇSÉÉ­ªÉÉSÉä ¤ÉÉ¤ÉiÉÒiÉ {ÉiÉÒSÉä xÉÉ´É)</t>
  </si>
  <si>
    <t xml:space="preserve"> VÉx¨É iÉÉ®úÒJÉ </t>
  </si>
  <si>
    <t xml:space="preserve">vÉ¨ÉÇ </t>
  </si>
  <si>
    <t xml:space="preserve">ºÉvªÉÉSÉÒ ËEò´ÉÉ ªÉÉ{ÉÚ´ÉÔSÉÒ ÊxÉªÉÖCiÉÒ ´É +ÉºlÉÉ{ÉxÉäSÉä xÉÉ´É </t>
  </si>
  <si>
    <t xml:space="preserve">(BEò) ºlÉÉªÉÒ </t>
  </si>
  <si>
    <t xml:space="preserve">ºlÉÉªÉÒ </t>
  </si>
  <si>
    <t>(nùÉäxÉ) +ºÉ±ªÉÉºÉ ºlÉÉxÉ{ÉzÉ</t>
  </si>
  <si>
    <t xml:space="preserve">ºÉä´ÉÉ ºÉÖ¯û ZÉÉ±ªÉÉSÉÒ iÉÉ®úÒJÉ </t>
  </si>
  <si>
    <t xml:space="preserve">ºÉä´ÉÉ ºÉ¨ÉÉ{iÉÒSÉÒ iÉÉ®úÒJÉ </t>
  </si>
  <si>
    <t xml:space="preserve">(BEò) ÊxÉ´ÉÞkÉÒ´ÉäiÉxÉ ËEò´ÉÉ ={ÉnùÉxÉ ¨ÉÆVÉÚ®ú Eäò±Éä±ªÉÉ ºÉèÊxÉEòÒ ºÉä´ÉäSÉÉ </t>
  </si>
  <si>
    <t>BEÖòhÉ EòÉ±ÉÉ´ÉvÉÒ.</t>
  </si>
  <si>
    <t>(nùÉäxÉ)ºÉèÊxÉEòÒ ºÉä´Éä¤Éqù±É Ê¨É³ýÉ±Éä±ªÉÉEòÉähÉiªÉÉ½þÒ ÊxÉ´ÉÞkÉÒ ´ÉäiÉxÉÉSÉÒ</t>
  </si>
  <si>
    <t xml:space="preserve"> / ={ÉnùÉxÉÉSÉÒ ®úCEò¨É ´É iªÉÉSÉä º´É¯û{É.</t>
  </si>
  <si>
    <t xml:space="preserve">{ÉÚ´ÉÔSªÉÉ xÉÉMÉ®úÒ ºÉä´Éä¤Éqù±É Ê¨É³ýÉ±Éä±ªÉÉ EòÉähÉiªÉÉ½þÒ ÊxÉ´ÉÞkÉÒ ´ÉäiÉxÉÉSÉÒ </t>
  </si>
  <si>
    <t>/ ={ÉnùÉxÉÉSÉÒ ®úCEò¨É ´É iªÉÉSÉä º´É¯û{É.</t>
  </si>
  <si>
    <t xml:space="preserve">ÊxÉªÉÖCiÉÒSªÉÉ Gò¨ÉÉxÉÖºÉÉ®ú VªÉÉ ¶ÉÉºÉxÉÉSÉÒ ºÉä´ÉÉ </t>
  </si>
  <si>
    <t xml:space="preserve">     Eäò±ÉÒ +ºÉä±É iÉä ¶ÉÉºÉxÉ</t>
  </si>
  <si>
    <t xml:space="preserve">´É¹ÉÇ </t>
  </si>
  <si>
    <t>¨ÉÊ½þxÉä</t>
  </si>
  <si>
    <t>Ênù´ÉºÉ</t>
  </si>
  <si>
    <t>y</t>
  </si>
  <si>
    <t>m</t>
  </si>
  <si>
    <t>d</t>
  </si>
  <si>
    <t>±ÉÉMÉÚ +ºÉ±Éä±ÉÉ ºÉä´ÉÉÊxÉ´ÉÞkÉÒ´ÉäiÉxÉÉSÉÉ |ÉEòÉ®</t>
  </si>
  <si>
    <t xml:space="preserve">EòÉªÉÇ´ÉÉ½þÒ ºÉÖ¯û Eäò±ªÉÉSÉÉ ÊnùxÉÉÆEò </t>
  </si>
  <si>
    <t xml:space="preserve">(BEò) ¨É½þÉ®úÉ¹]Åõ xÉÉMÉ®úÒ ºÉä´ÉÉ (ÊxÉ´ÉÞkÉÒ´ÉäiÉxÉ) ÊxÉªÉ¨É 1982 ¨ÉvÉÒ±É </t>
  </si>
  <si>
    <t xml:space="preserve">ÊxÉªÉ¨É 119 +x´ÉªÉä ºÉÆ¤ÉvÉÒiÉ EòÉªÉÇEòÉ®úÒ +Ê¦ÉªÉÆiÉÉ ªÉÉÆSªÉÉEòbÚ÷xÉ </t>
  </si>
  <si>
    <t xml:space="preserve">‘xÉÉ ¨ÉÉMÉhÉÒ |É¨ÉÉhÉ{ÉjÉ’ Ê¨É³ýÊ´ÉhÉä. </t>
  </si>
  <si>
    <t xml:space="preserve">(nùÉäxÉ) ¨É½þÉ®úÉ¹]Åõ xÉÉMÉ®úÒ ºÉä´ÉÉ (ÊxÉ´ÉÞkÉÒ´ÉäiÉxÉ) ÊxÉªÉ¨É 1982 ¨ÉvÉÒ±É </t>
  </si>
  <si>
    <t xml:space="preserve">ÊxÉªÉ¨É 121 +x´ÉªÉä ÊxÉ´ÉÞkÉÒ ´ÉäiÉxÉÉºÉÉ`öÒ +½ÇþiÉÉEòÉ®úÒ ºÉä´ÉÉ ´É ´ÉäiÉxÉ </t>
  </si>
  <si>
    <t>ÊxÉvÉÉÇÊ®úiÉ Eò®úhÉä.</t>
  </si>
  <si>
    <t xml:space="preserve">(iÉÒxÉ) ¨É½þÉ®úÉ¹]Åõ xÉÉMÉ®úÒ ºÉä´ÉÉ (ÊxÉ´ÉÞkÉÒ´ÉäiÉxÉ) ÊxÉªÉ¨É 1982 ¨ÉvÉÒ±É </t>
  </si>
  <si>
    <t xml:space="preserve">ÊxÉªÉ¨É 34 +x´ÉªÉä ¶ÉÉºÉEòÒªÉ ÊxÉ´ÉÉºÉ ºlÉÉxÉÉÆSÉÉ ´ÉÉ{É®úÉSªÉÉ </t>
  </si>
  <si>
    <t xml:space="preserve">ºÉÆ¤ÉÆvÉÉiÉÒ±É ¶ÉÉºÉEòÒªÉ ªÉähÉä ®úEò¨ÉÉ ´ªÉÊiÉ®úÒCiÉ &lt;iÉ®ú ªÉähÉä ®úEò¨ÉÉ </t>
  </si>
  <si>
    <t>ÊxÉvÉÉÇÊ®úiÉ Eò®úhÉä</t>
  </si>
  <si>
    <t>ÊxÉªÉ¨É 121 +x´ÉªÉä ºÉä´ÉÉ{ÉÖºiÉEòÉiÉÒ±É Ê½þ¶ÉäÉ¤ÉÉiÉ xÉ PÉäiÉ±Éä±ªÉÉ</t>
  </si>
  <si>
    <t xml:space="preserve">¨É½þÉ®úÉ¹]Åõ xÉÉMÉ®úÒ ºÉä´ÉÉ (ÊxÉ´ÉÞkÉÒ´ÉäiÉxÉ) ÊxÉªÉ¨É 1982 ¨ÉvÉÒ±É </t>
  </si>
  <si>
    <t>´ÉMÉ³ýhÉÖEòÒ , +{ÉÖhÉÇiÉÉ ´É =hÉÒ´ÉÉ ªÉÉ ºÉÆ¤ÉÆvÉÒSÉÉ iÉ{ÉÊ¶É±É.</t>
  </si>
  <si>
    <t xml:space="preserve">{ÉªÉÈiÉ </t>
  </si>
  <si>
    <t>ÊxÉ®ÆúEò</t>
  </si>
  <si>
    <t>+½ÇþiÉÉEòÉ®úÒ ºÉä´ÉäSÉÉ BEÖòhÉ EòÉ±ÉÉ´ÉvÉÒ (JÉÆb÷ÒiÉ EòÉ±ÉÉ´ÉvÉÒSÉÒ</t>
  </si>
  <si>
    <t>¨ÉÊ½þxÉÉ</t>
  </si>
  <si>
    <t xml:space="preserve">BEÖòhÉ +½ÇþiÉÉEòÉ®úÒ ºÉä´ÉÉ </t>
  </si>
  <si>
    <t xml:space="preserve">ÊxÉ´ÉÞkÉÒ´ÉäiÉxÉÉºÉÉ`öÒ OÉÉÁ ºÉä´ÉÉ </t>
  </si>
  <si>
    <t>¨½þhÉVÉäSÉ</t>
  </si>
  <si>
    <t xml:space="preserve">+xÉ½ÇþiÉÉEòÉ®úÒ ºÉä´ÉäSÉÉ EòÉ±ÉÉ´ÉvÉÒ </t>
  </si>
  <si>
    <t>ÊxÉªÉ¨É 48 +x´ÉªÉä ºÉä´ÉäiÉÒ±É IÉ¨ÉÉ{ÉÒiÉ Eäò±Éä±ÉÉ JÉÆb</t>
  </si>
  <si>
    <t xml:space="preserve">       ¨ÉÆVÉÚ®ú Eäò±Éä±ÉÒ +ºÉÉvÉÉ®úhÉ ®úVÉÉ </t>
  </si>
  <si>
    <t>(2) ÊxÉ´ÉÞkÉÒ´ÉäiÉxÉÉºÉÉ`öÒ +xÉ½ÇþiÉÉEòÉ®úÒ ¨½þhÉÚxÉ Ê´É¶Éä¹ÉÊ®úiªÉÉ</t>
  </si>
  <si>
    <t>(3)+½ÇþiÉÉEòÉ®úÒ ¨½þhÉÚxÉ ¨ÉÉxÉ±ÉÉ xÉ VÉÉhÉÉ®úÉ ÊxÉ±ÉÆ¤ÉxÉÉSÉÉ EòÉ±ÉÉ´ÉvÉÒ.</t>
  </si>
  <si>
    <t xml:space="preserve">(4)+½ÇþiÉÉEòÉ®úÒ ¨½þhÉÚxÉ ¨ÉÉxÉ±ÉÒ xÉ VÉÉhÉÉ®úÒ +xªÉ EòÉähÉiÉÒ½þÒ ºÉä´ÉÉ. </t>
  </si>
  <si>
    <t xml:space="preserve"> ={ÉnùÉxÉÉºÉÉ`öÒ VÉ¨ÉäºÉ vÉ®ú±Éä±Éä ´ÉäiÉxÉ </t>
  </si>
  <si>
    <t xml:space="preserve">OÉä ´ÉäiÉxÉ ¯û </t>
  </si>
  <si>
    <t>BEÚòhÉ ´ÉäiÉxÉ</t>
  </si>
  <si>
    <t>BEÚòhÉ´ÉäiÉxÉ</t>
  </si>
  <si>
    <t>ºÉä´ÉäSªÉÉ ¨ÉÉMÉÒ±É nù½þÉ ¨ÉÊ½þxªÉÉÆSªÉÉ EòÉ±ÉÉ´ÉvÉÒiÉ Ê¨É³ýÉ±Éä±Éä ´ÉäiÉxÉ</t>
  </si>
  <si>
    <t>vÉÉ®úhÉ Eäò±Éä±Éä {Énù</t>
  </si>
  <si>
    <t>MÉÉÆ´É ¶É½þ®ú ÊVÉ±½þÉ´É®úÉVªÉ nù¶ÉÇÊ´ÉhÉÉ®úÉEòÉªÉ¨É ®úÉ½þhªÉÉSÉÉ {ÉkÉÉ</t>
  </si>
  <si>
    <t xml:space="preserve">¤Éä®úÒVÉEò®úhªÉÉºÉÉ`öÒ 30Ênù´ÉºÉÉÆSÉÉ BEò ¨ÉÊ½þxÉÉ ºÉ¨ÉVÉhªÉÉiÉ </t>
  </si>
  <si>
    <t>ªÉäiÉÉä</t>
  </si>
  <si>
    <t xml:space="preserve">(1)¨É½þÉ®úÉ¹]Åõ xÉÉMÉ®úÒ ºÉä´ÉÉ (ÊxÉ´ÉÞkÉÒ´ÉäiÉxÉ) ÊxÉªÉ¨É 1982¨ÉvÉÒ±É </t>
  </si>
  <si>
    <t>ºÉ®úÉºÉ®úÒ ÊxÉ´ÉÞkÉÒ´ÉäiÉxÉÉ½Çþ ´ÉäiÉxÉ ¯û{ÉªÉä</t>
  </si>
  <si>
    <t>´ÉäiÉxÉ</t>
  </si>
  <si>
    <t>BEÚòhÉ</t>
  </si>
  <si>
    <t>ºÉ®úÉºÉ®úÒ ´ÉäiÉxÉ</t>
  </si>
  <si>
    <t xml:space="preserve"> ºÉ¨ÉÉÊ´É¹`ö +ºÉä±É iÉä´½þÉ iªÉÉ¨ÉÉMÉÒ±É ÊiÉiÉEòÉSÉ EòÉ±ÉÉ´ÉvÉÒ ºÉ®úÉºÉ®úÒ ´ÉäxÉiÉ EòÉføhªÉÉºÉÉ`öÒ Ê½þ¶Éä¤ÉÉiÉ </t>
  </si>
  <si>
    <t xml:space="preserve">PÉäiÉ±ÉÉ {ÉÉÊ½þVÉä. </t>
  </si>
  <si>
    <r>
      <t>*</t>
    </r>
    <r>
      <rPr>
        <sz val="14"/>
        <color theme="1"/>
        <rFont val="DV-TTYogesh"/>
        <family val="5"/>
      </rPr>
      <t>(1) ºÉ®úÉºÉ®úÒ ´ÉäiÉxÉ EòÉføhªÉÉºÉÉ`öÒ VÉ¨ÉäºÉ xÉ vÉ®úÉ´ÉªÉÉSÉÉ EòÉ±ÉÉ´ÉvÉÒ VÉä´½þÉ ¨ÉÉMÉÒ±É nù½þÉ ¨ÉÊ½þxªÉÉiÉ</t>
    </r>
  </si>
  <si>
    <t>(2)ºÉ®úÉºÉ®úÒ ´ÉäiÉxÉÉSÉÒ MÉhÉxÉÉ ½þÒ |ÉiªÉäEò ¨ÉÊ½þxªÉÉiÉÒ±É |ÉiªÉIÉ Ênù´ÉºÉÉÆSªÉÉ ºÉÆJªÉä´É®ú +ÉvÉÉÊ®úiÉ +ºÉ±ÉÒ {ÉÉÊ½þVÉä.</t>
  </si>
  <si>
    <t xml:space="preserve">¶ÉÉºÉEòÒªÉ Eò¨ÉÇSÉÉ­ªÉÉEòbÚ÷xÉ xÉ¨ÉÖxÉÉ 5 ¦É¯ûxÉ PÉäiÉ±ªÉÉSÉÉ ÊnùxÉÉÆEò </t>
  </si>
  <si>
    <t xml:space="preserve">(¶ÉÉºÉEòÒªÉ Eò¨ÉÇSÉÉ­ªÉÉSªÉÉ ÊxÉ´ÉÞkÉÒSªÉÉ ÊnùxÉÉÆEòÉ+ÉvÉÒ +É`ö ¨ÉÊ½þxÉä PÉähªÉÉÆiÉ ªÉÉ´ÉÉ). </t>
  </si>
  <si>
    <t xml:space="preserve">(BEò) |ÉºiÉÉÊ´ÉiÉ ÊxÉ´ÉÞkÉÒ´ÉäiÉxÉ </t>
  </si>
  <si>
    <t>(nùÉäxÉ) ÊxÉ´ÉÞkÉÒ ´ÉäiÉxÉÉ´É®úÒ±É |ÉºiÉÉÊ´ÉiÉ ´ÉÉfø</t>
  </si>
  <si>
    <t xml:space="preserve">|ÉºiÉÉÊ´ÉiÉ ¨ÉÞiªÉÚ-ÊxÉ-ºÉä´ÉÉÊxÉ´ÉÞkÉÒ ={ÉnùÉxÉ </t>
  </si>
  <si>
    <t xml:space="preserve">ÊxÉ´ÉÞkÉÒ´ÉäiÉxÉ ºÉÖ¯û ½þÉähÉÉ®ú +ºÉä±É iÉÉä ÊnùxÉÉÆEò </t>
  </si>
  <si>
    <t xml:space="preserve">iÉÉi{ÉÖ®úiªÉÉ ÊxÉ´ÉÞkÉÒ´ÉäiÉxÉÉSÉÒ |ÉºiÉÉÊ´ÉiÉ ®úCEò¨É </t>
  </si>
  <si>
    <t xml:space="preserve">(¶ÉÉºÉEòÒªÉ Eò¨ÉÇSÉÉ­ªÉÉÊ´É¯ûvnù Ê´É¦ÉÉMÉÒªÉ ËEò´ÉÉ xªÉÉÊªÉEò EòÉªÉÇ´ÉÉ½þÒ nùÉJÉ±É </t>
  </si>
  <si>
    <t xml:space="preserve">Eò®úhªÉÉiÉ +É±ÉÒ +ºÉä±É iÉ®ú) </t>
  </si>
  <si>
    <t xml:space="preserve"> ={ÉnùÉxÉÉiÉÚxÉ ´ÉºÉÚ±É Eò®úÉ´ÉªÉÉSªÉÉ ¶ÉÉºÉxÉÉSªÉÉ ªÉähÉä ®úEò¨ÉÉÆSÉÉ iÉ{É¶ÉÒ±É +ÉÊhÉ  </t>
  </si>
  <si>
    <t xml:space="preserve">iªÉÉ VªÉÉ JÉÉ±ÉÒ VÉ¨ÉÉ Eò®úÉ´ÉªÉÉSªÉÉ iÉä ±ÉäJÉÉÊ¶É¹ÉÇ. </t>
  </si>
  <si>
    <t xml:space="preserve">xÉÉMÉ®úÒ ºÉä´ÉÉ (ÊxÉ´ÉÞkÉÒ´ÉäiÉxÉ) ÊxÉªÉ¨É,1982 ¨ÉvÉÒ±É 133 SÉä {ÉÉä]õÊxÉªÉ¨É </t>
  </si>
  <si>
    <t xml:space="preserve">(2) ,(3) ´É (4) {É½þÉ. </t>
  </si>
  <si>
    <t xml:space="preserve">(1) ¶ÉÉºÉEòÒªÉ ÊxÉ´ÉÉºÉºlÉÉxÉ Ê¨É³ýÉ±ªÉÉ¤Éqù±É ±ÉÉªÉºÉxºÉ ¡òÒ (¨É½þÉ®úÉ¹]Åõ </t>
  </si>
  <si>
    <t xml:space="preserve">(2)¨É½þÉ®úÉ¹]Åõ xÉÉMÉ®úÒ ºÉä´ÉÉ (ÊxÉ´ÉÞkÉÒ´ÉäiÉxÉ) ÊxÉªÉ¨É,1982 ¨ÉvÉÒ±É 134 ¨ÉvªÉä </t>
  </si>
  <si>
    <t xml:space="preserve"> =±±ÉäÊJÉ±Éä±ªÉÉ ªÉähÉä ®úEò¨ÉÉ</t>
  </si>
  <si>
    <t>JÉÉ±ÉÒ±É MÉÉä¹]õÓºÉÉ`öÒ xÉÉ¨ÉÊxÉnæù¶ÉxÉ Eò®úhªÉÉiÉ +É±Éä +É½äþ EòÉªÉ</t>
  </si>
  <si>
    <t xml:space="preserve">½þÉäªÉ </t>
  </si>
  <si>
    <t xml:space="preserve">(BEò) ¨ÉÞiªÉÚ-ÊxÉ-ºÉä´ÉÉÊxÉ´ÉÞkÉÒ ={ÉnùÉxÉ </t>
  </si>
  <si>
    <t>(näùÉxÉ) ±ÉÉMÉÚ +ºÉ±ªÉÉºÉ,  EÖò]ÖÆõ¤É ÊxÉ´ÉÞkÉÒ´ÉäiÉxÉ, 1950</t>
  </si>
  <si>
    <r>
      <t>¶ÉÉºÉEòÒªÉ Eò¨ÉÇSÉÉ­ªÉÉ±ÉÉ EÖò]ÖÆõ¤É ÊxÉ´ÉÞkÉÒ´ÉäiÉxÉ</t>
    </r>
    <r>
      <rPr>
        <b/>
        <sz val="14"/>
        <color theme="1"/>
        <rFont val="Times New Roman"/>
        <family val="1"/>
      </rPr>
      <t>,</t>
    </r>
    <r>
      <rPr>
        <sz val="14"/>
        <color theme="1"/>
        <rFont val="DV-TTYogesh"/>
        <family val="5"/>
      </rPr>
      <t xml:space="preserve"> 1964 ±ÉÉMÉÚ +É½äþ EòÉªÉ +ÉÊhÉ +ºÉ±ªÉÉºÉ</t>
    </r>
  </si>
  <si>
    <t xml:space="preserve">(nùÉäxÉ) ºÉä´ÉÉÊxÉ´ÉÞkÉÒxÉÆiÉ® ¨ÉÞiªÉÚ ZÉÉ±ªÉÉºÉ ¶ÉÉºÉEòÒªÉ Eò¨ÉÇSÉÉ­ªÉÉSªÉÉ EÖò]ÖÆõ¤ÉÉ±ÉÉ näùªÉ </t>
  </si>
  <si>
    <t xml:space="preserve">½þÉähÉÉ®úÒ EÖò]ÖÆõ¤É ÊxÉ´ÉÞkÉÒ´ÉäiÉxÉÉSÉÒ ®úCEò¨É. </t>
  </si>
  <si>
    <t xml:space="preserve">(+) ´ÉªÉÉSÉÒ 65 ´É¹Éæ {ÉÚhÉÇ ½þÉähªÉÉ{ÉÚ´ÉÔ, ËEò´ÉÉ </t>
  </si>
  <si>
    <t xml:space="preserve">(¤É)  ´ÉªÉÉSÉÒ 65 ´É¹Éæ {ÉÚhÉÇ ZÉÉ±ªÉÉxÉÆiÉ®ú </t>
  </si>
  <si>
    <t>iÉnùxÉÆiÉ®ú</t>
  </si>
  <si>
    <t xml:space="preserve">(iÉÒxÉ) xÉ¨ÉÖxÉÉ 3 ¨ÉvªÉä Ênù±Éä±ÉÉ EÖò]ÖÆõ¤ÉÉSÉÉ ºÉÆ{ÉÚhÉÇ ´É +tÉ´ÉiÉ iÉ{É¶ÉÒ±É </t>
  </si>
  <si>
    <t xml:space="preserve">(¡òCiÉ {ÉiÉÒ-{ÉixÉÒ- 21 ´É¹ÉÇ ´ÉªÉÉSÉä +ÉÆiÉÒ±É ¨ÉÖ±ÉMÉÉ ´É 24 ´É¹ÉÇ ´ÉªÉÉSÉä +ÉiÉÒ±É +Ê´É´ÉÉÊ½þiÉ ¨ÉÖ±ÉMÉÒ) </t>
  </si>
  <si>
    <t>xÉÉiÉä</t>
  </si>
  <si>
    <t xml:space="preserve"> +Éä³ýJÉÊSÉx½äþ </t>
  </si>
  <si>
    <t>……</t>
  </si>
  <si>
    <t>…..</t>
  </si>
  <si>
    <t>….</t>
  </si>
  <si>
    <t>ÊxÉ´ÉÞkÉÒ´ÉäiÉxÉ näùhªÉÉSÉä Ê`öEòÉhÉ</t>
  </si>
  <si>
    <t>ºÉÉ´ÉÇVÉÊxÉEò IÉäjÉÉiÉÒ±É ¤ÉÄEäòSÉÒ ¶ÉÉJÉÉ</t>
  </si>
  <si>
    <t xml:space="preserve">ÊxÉ´ÉÞkÉÒä´ÉäiÉxÉ ´É ={ÉnùÉxÉ JÉSÉÔ PÉÉ±ÉÉ´ÉªÉÉSÉä ±ÉäJÉÉ¶ÉÒ¹ÉÇ </t>
  </si>
  <si>
    <t>19 {Éäx¶ÉxÉ</t>
  </si>
  <si>
    <t xml:space="preserve">¦ÉÉMÉ nùÉäxÉ </t>
  </si>
  <si>
    <t>±ÉäJÉÉ{ÉÊ®úIÉÉ +Ê¦É|ÉÉªÉ</t>
  </si>
  <si>
    <t xml:space="preserve">   ={É Ê´É¦ÉÉMÉ 1</t>
  </si>
  <si>
    <t xml:space="preserve">ÊxÉªÉiÉºÉä´ÉÉ´ÉvÉÒ ÊxÉ´ÉÞkÉÒ´ÉäiÉxÉËEò´ÉÉ {ÉÚhÉÇ ºÉä´ÉÉÊxÉ´ÉÞkÉÒ´ÉäiÉxÉ ËEò´ÉÉ </t>
  </si>
  <si>
    <t>¯ûMhÉiÉÉÊxÉ´ÉÞkÉÒ´ÉäiÉxÉËEò´ÉÉ ¦É®ú{ÉÉ&lt;Ç ÊxÉ´ÉÞkÉÒ´ÉäiÉxÉ ËEò´ÉÉ +xÉÖEÆò{ÉÉ</t>
  </si>
  <si>
    <t>ÊxÉ´ÉÞkÉÒ´ÉäiÉxÉ +ÉÊhÉ ={ÉnùÉxÉ ¨ÉÆVÉÚ®ú Eò®úhªÉÉºÉÉ`öÒ º´ÉÒEÞòiÉ Eäò±Éä±ªÉÉ</t>
  </si>
  <si>
    <t xml:space="preserve"> +½ÇþiÉÉEòÉ®úÒ ºÉä´ÉäSÉÉ BEÚòhÉ EòÉ±ÉÉ´ÉvÉÒ´É (ªÉÉ xÉ¨ÉÖxªÉÉSªÉÉ ¦ÉÉMÉ </t>
  </si>
  <si>
    <t xml:space="preserve">BEò¨ÉvªÉä nù¶ÉÇÊ´É±Éä±ªÉÉ xÉÉ¨ÉÆVÉÖ®úÒ-´ªÉÊiÉÊ®úCiÉ) iÉä EòÉähÉiªÉÉ½þÒ </t>
  </si>
  <si>
    <t xml:space="preserve">EòÉ®úhÉÉºiÉ´É xÉÉ¨ÉÆVÉÚ®ú Eò®úhªÉÉiÉ +É±Éä +ºÉ±ªÉÉºÉ iÉÒ EòÉ®úhÉä. </t>
  </si>
  <si>
    <t>ÊxÉªÉ¨É ºÉä´ÉÉ´ÉvÉÒ ÊxÉ´ÉÞkÉÒ´ÉäiÉxÉ ËEò´ÉÉ {ÉÚhÉÇºÉä´ÉÉ ÊxÉ´ÉÞkÉÒ´ÉäiÉxÉ</t>
  </si>
  <si>
    <t xml:space="preserve">ËEò´ÉÉ ¯ûMhÉiÉÉ ÊxÉ´ÉÞkÉÒ´ÉäiÉxÉ ËEò´ÉÉ ¦É®ú{ÉÉ&lt;Ç ÊxÉ´ÉÞkÉÒ´ÉäiÉxÉ ËEò´ÉÉ </t>
  </si>
  <si>
    <t xml:space="preserve"> +xÉÖEÆò{ÉÉ ÊxÉ´ÉÞkÉÒ´ÉäiÉxÉ +lÉ´ÉÉ ={ÉnùÉxÉ ªÉÉÆSÉÒ Îº´ÉEÞòiÉ ®úCEò¨É </t>
  </si>
  <si>
    <t xml:space="preserve">ÊxÉªÉ¨É ºÉä´ÉÉ´ÉvÉÒ ÊxÉ´ÉÞkÉÒ´ÉäiÉxÉ ÊEÆò´ÉÉ {ÉÚhÉÇºÉä´ÉÉ ÊxÉ´ÉÞkÉÒ´ÉäiÉxÉ :--
ËEò´ÉÉ ¯ûMhÉiÉÉ ÊxÉ´ÉÞkÉÒ´ÉäiÉxÉ ËEò´ÉÉ ¦É®ú{ÉÉ&lt;Ç ÊxÉ´ÉÞkÉÒ´ÉäiÉxÉ
ËEò´ÉÉ +xÉÖEÆò{ÉÉ ÊxÉ´ÉÞkÉÒ´ÉäiÉxÉ +lÉ´ÉÉ ={ÉnùÉxÉ VÉä´½þÉ{ÉÉºÉÚxÉ
+xÉÖYÉäªÉ +ºÉä±É iÉÉä ÊnùxÉÉÆEò . 
</t>
  </si>
  <si>
    <t xml:space="preserve">ËEò´ÉÉ ¯ûMhÉiÉÉ ÊxÉ´ÉÞkÉÒ´ÉäiÉxÉ ËEò´ÉÉ ¦É®ú{ÉÉ&lt;Ç ÊxÉ´ÉÞkÉÒ´ÉäiÉxÉ </t>
  </si>
  <si>
    <t xml:space="preserve">ËEò´ÉÉ +xÉÖEÆò{ÉÉ ÊxÉ´ÉÞkÉÒ´ÉäiÉxÉ +lÉ´ÉÉ ={ÉnùÉxÉ JÉSÉÔ </t>
  </si>
  <si>
    <t xml:space="preserve">EÖò]ÖÆõ¤ÉÉiÉÒ±É ½þCEònùÉ®ú ºÉnùºªÉÉÆxÉÉ näùªÉ ½þÉähÉÉ®úÒ EÖò]ÖÆõ¤É </t>
  </si>
  <si>
    <t>ºÉä´ÉÉÊxÉ´ÉÞþkÉÒxÉÆiÉ®ú ¶ÉÉºÉEòÒªÉ  Eò¨ÉÇSÉÉ­ªÉÉSÉÉ ¨ÉÞiªÉÚ ZÉÉ±ªÉÉºÉ</t>
  </si>
  <si>
    <t>ÊxÉªÉiÉ ºÉä´ÉÉ´ÉvÉÒ ÊxÉ´ÉÞkÉÒ´ÉäiÉxÉ ËEò´ÉÉ {ÉÚhÉÇºÉä´ÉÉ ÊxÉ´ÉÞkÉÒ´ÉäiÉxÉ</t>
  </si>
  <si>
    <t xml:space="preserve"> ={É Ê´É¦ÉÉMÉ 2</t>
  </si>
  <si>
    <t xml:space="preserve">ÊxÉ´ÉÞkÉÒ´ÉäiÉxÉÉSÉÉ |ÉEòÉ®ú ËEò´ÉÉ ={ÉnùÉxÉ </t>
  </si>
  <si>
    <t xml:space="preserve">ÊxÉ´ÉÞkÉÒ´ÉäiÉxÉÉSÉÒ |ÉÉÊvÉEÞòiÉ ®úCEò¨É </t>
  </si>
  <si>
    <t xml:space="preserve">¯û{ÉªÉä </t>
  </si>
  <si>
    <t xml:space="preserve">={ÉnùÉxÉÉSÉÒ |ÉÉÊvÉEÞòiÉ ®úCEò¨É </t>
  </si>
  <si>
    <t xml:space="preserve">ÊxÉ´ÉÞkÉÒ´ÉäiÉxÉ ºÉÖ¯û ZÉÉ±ªÉÉSÉÉ ÊnùxÉÉÆEò </t>
  </si>
  <si>
    <t>´ÉäiÉxÉ ¨½þhÉÚxÉ tÉ´ÉªÉÉSÉÒ ®úCEò¨É-</t>
  </si>
  <si>
    <t>ºÉä´ÉÉÊxÉ´ÉÞkÉÒxÉÆiÉ®ú ¨ÉÞiªÉÚ ZÉÉ±ªÉÉºÉ EÖò]ÖÆõ¤ÉÊxÉ´ÉÞkÉÒ</t>
  </si>
  <si>
    <t xml:space="preserve">ÊxÉ´ÉÞkÉÒ´ÉäiÉxÉÉ´É®úÒ±É +xÉÖYÉäªÉ ´ÉÉføÒSÉÒ ®úCEò¨É </t>
  </si>
  <si>
    <t>={ÉnùÉxÉÉSÉä |ÉnùÉxÉ |ÉÉÊvÉEÞòiÉ Eò®úhªÉÉ{ÉÚ´ÉÔ iªÉÉiÉÚxÉ</t>
  </si>
  <si>
    <r>
      <t xml:space="preserve">    ´ÉºÉÚ±É Eò®úhªÉÉªÉÉäMªÉ ¶ÉÉºÉEòÒªÉ ªÉähÉä ®úCEò¨É </t>
    </r>
    <r>
      <rPr>
        <b/>
        <sz val="14"/>
        <color theme="1"/>
        <rFont val="DV-TTYogesh"/>
        <family val="5"/>
      </rPr>
      <t xml:space="preserve">. </t>
    </r>
  </si>
  <si>
    <t xml:space="preserve">ÊxÉvÉÉÇÊ®úiÉ xÉ Eäò±Éä±ªÉÉ ¶ÉÉºÉEòÒªÉ ªÉähÉä ®úEò¨ÉÉÆSªÉÉ </t>
  </si>
  <si>
    <r>
      <t xml:space="preserve">ºÉ¨ÉÉªÉÉäVÉxÉÉºÉÉ`öÒ ®úÉäJÉÚxÉ `äö´É±Éä±ÉÒ ={ÉnùÉxÉÉSÉÒ </t>
    </r>
    <r>
      <rPr>
        <b/>
        <sz val="14"/>
        <color theme="1"/>
        <rFont val="DV-TTYogesh"/>
        <family val="5"/>
      </rPr>
      <t xml:space="preserve"> </t>
    </r>
  </si>
  <si>
    <r>
      <t xml:space="preserve"> </t>
    </r>
    <r>
      <rPr>
        <sz val="14"/>
        <color theme="1"/>
        <rFont val="DV-TTYogesh"/>
        <family val="5"/>
      </rPr>
      <t xml:space="preserve">®úCEò¨É </t>
    </r>
    <r>
      <rPr>
        <b/>
        <sz val="14"/>
        <color theme="1"/>
        <rFont val="DV-TTYogesh"/>
        <family val="5"/>
      </rPr>
      <t>.</t>
    </r>
  </si>
  <si>
    <t>+) ÊxÉ´ÉÞkÉÒ ´ÉäiÉxÉÉSÉä +Æ¶É®úÉ¶ÉÒEò®úhÉ</t>
  </si>
  <si>
    <t xml:space="preserve">¤É) ÊxÉ´ÉÞkÉÒ´ÉäiÉxÉÉSÉÒ +Æ¶É®úÉ¶ÉÒEÞòiÉ ®úCEò¨É </t>
  </si>
  <si>
    <t xml:space="preserve">Eò) +Æ¶É®úÉ¶ÉÒEÞòiÉ ÊxÉ´ÉÞkÉÒ´ÉäiÉxÉÉSÉä ¨ÉÖ±ªÉ </t>
  </si>
  <si>
    <t xml:space="preserve">     </t>
  </si>
  <si>
    <t xml:space="preserve">b÷) +Æ¶É®úÉ¶ÉÒEò®úhÉÉxÉÆiÉ®ú Eò¨ÉÒ nù®úÉxÉä  +xÉÖYÉäªÉ  ÊxÉ´ÉÞkÉÒ ´ÉäiÉxÉ ¯û </t>
  </si>
  <si>
    <t xml:space="preserve">    </t>
  </si>
  <si>
    <t xml:space="preserve">  ½äþ ÊxÉ´ÉÞkÉÒ´ÉäiÉxÉÉSÉä +Æ¶É®úÉ¶ÉÒEÞòiÉ ¨ÉÖ±ªÉ Ê¨É³ýÉ±ªÉÉ  iÉÉ®úJÉä{ÉÉºÉÚxÉ   </t>
  </si>
  <si>
    <t xml:space="preserve"> +lÉ´ÉÉ ÊxÉ|É+É ({ÉÒ{ÉÒ+Éä) |ÉÉÊvÉEÞòiÉ Eäò±ªÉÉ{ÉÉºÉÚxÉ 3 ¨ÉÊ½þxªÉÉSÉä </t>
  </si>
  <si>
    <t xml:space="preserve"> +JÉä®úSÉÒ iÉÉ®úÒJÉ ªÉÉ{ÉèEòÒ +MÉÉänù®úSªÉÉ iÉÉ®úJÉä{ÉÉºÉÚxÉ näùªÉ ®úÉ½þÒ±É</t>
  </si>
  <si>
    <t>±ÉäJÉÉ{ÉÊ®úIÉÉ +ÊvÉEòÉ­ªÉÉ±ÉÉ ÊxÉ´ÉÞkÉÒ´ÉäiÉxÉÉ¤ÉÉ¤ÉiÉSÉä</t>
  </si>
  <si>
    <r>
      <t xml:space="preserve">EòÉMÉnù{ÉjÉ Ê¨É³ýÉ±ªÉÉSÉÉ ÊnùxÉÉÆEò </t>
    </r>
    <r>
      <rPr>
        <b/>
        <sz val="14"/>
        <color theme="1"/>
        <rFont val="DV-TTYogesh"/>
        <family val="5"/>
      </rPr>
      <t xml:space="preserve">. </t>
    </r>
  </si>
  <si>
    <t xml:space="preserve">  Gò </t>
  </si>
  <si>
    <t xml:space="preserve"> ¨É½þÉ®úÉ¹]Åõ xÉÉMÉ®úÒ ºÉä´ÉÉ (ÊxÉ´ÉÞkÉÒ´ÉäiÉxÉ) ÊxÉªÉ¨É 1982 ¨ÉvÉÒ±É ÊxÉªÉ¨É 116 (14) {É½þÉ) </t>
  </si>
  <si>
    <t>xÉ¨ÉÖxÉÉ- ¤ÉÒ</t>
  </si>
  <si>
    <t>´ÉètEòÒªÉ iÉ{ÉÉºÉhÉÒÊ¶É´ÉÉªÉ ÊxÉ´ÉÞkÉÒ´ÉäiÉxÉÉSªÉÉ EòÉ½þÒ ¦ÉÉMÉÉSªÉÉ +Æ¶É®úÉ¶ÉÒEò®úhÉÉºÉÉ`öÒ +VÉÉÇSÉÉ xÉ¨ÉÖxÉÉ.</t>
  </si>
  <si>
    <t>(ºÉä´ÉÉÊxÉ´ÉÞkÉÒxÉÆiÉ®ú {É®ÆúiÉÖ ºÉä´ÉÉÊxÉ´ÉÞkÉÒSªÉÉ iÉÉ®úJÉä{ÉÉºÉÚxÉ BEò ´É¹ÉÉÇSªÉÉ +ÉiÉ nùÉäxÉ |ÉiÉÒ ºÉÉnù®ú Eò®úÉ´ªÉÉiÉ.)</t>
  </si>
  <si>
    <t xml:space="preserve">¦ÉÉMÉ- BEò </t>
  </si>
  <si>
    <t xml:space="preserve">             ¨É½þÉ®úÉ¹]Åõ xÉÉMÉ®úÒ ºÉä´ÉÉ (ÊxÉ´ÉÞkÉÒ´ÉäiÉxÉÉSÉä +Æ¶É®úÉ¶ÉÒEò®úhÉ) ÊxÉªÉ¨É, 1984 ¨ÉvÉÒ±É iÉ®úiÉÖnùÒxÉÖºÉÉ®ú </t>
  </si>
  <si>
    <t xml:space="preserve">JÉÉ±ÉÒ nù¶ÉÇÊ´ÉhªÉÉiÉ +É±ªÉÉ|É¨ÉÉhÉä, ¨É±ÉÉ ¨ÉÉZªÉÉ ÊxÉ´ÉÞkÉÒ´ÉäiÉxÉÉSªÉÉ EòÉ½þÒ ¦ÉÉMÉÉSÉä +Æ¶É®úÉ¶ÉÒEò®úhÉ Eò®úÉ´ÉªÉÉSÉä </t>
  </si>
  <si>
    <t xml:space="preserve"> +É½äþ.  </t>
  </si>
  <si>
    <t>+É´É¶ªÉEò iÉ{É¶ÉÒ±É JÉÉ±ÉÒ Ênù±ÉÉ +É½äþ :--</t>
  </si>
  <si>
    <t xml:space="preserve">ºÉä´ÉÉÊxÉ´ÉÞkÉÒSÉä ´Éä³ýÒ +ºÉ±Éä±Éä {ÉnùxÉÉ¨É </t>
  </si>
  <si>
    <t xml:space="preserve"> EòÉªÉÉÇ±ÉªÉÉSÉä xÉÉÆ´É </t>
  </si>
  <si>
    <t>ºÉä´ÉÉÊxÉ´ÉÞkÉÒ´ÉäiÉxÉÉSÉÉ |ÉEòÉ®</t>
  </si>
  <si>
    <t>|ÉÉÊvÉEòÞiÉ Eò®úhªÉÉiÉ +É±Éä±ÉÒ ÊxÉ´ÉÞkÉÒ´ÉäiÉxÉÉSÉÒ ®úCEò¨É</t>
  </si>
  <si>
    <r>
      <t>(</t>
    </r>
    <r>
      <rPr>
        <sz val="14"/>
        <color theme="1"/>
        <rFont val="DV-TTYogesh"/>
        <family val="5"/>
      </rPr>
      <t>ÊxÉ´ÉÞkÉÒ´ÉäiÉxÉÉSÉÒ +ÆiÉÒ¨É ®úCEò¨É |ÉÉÊvÉEÞòiÉ Eò®úhªÉÉiÉ  +É±ÉÒ xÉºÉä±É iÉ®ú</t>
    </r>
  </si>
  <si>
    <t>¨É½þÉ®úÉ¹]Åõ xÉÉMÉ®úÒ ºÉä´ÉÉ (ÊxÉ´ÉÞkÉÒ´ÉäiÉxÉ) ÊxÉªÉ¨É 1982 ¨ÉvÉÒ±É ÊxÉªÉ¨É 126 +x´ÉªÉä</t>
  </si>
  <si>
    <t>¨ÉÆVÉÚ®ú Eò®úhªÉÉiÉ +É±Éä±ªÉÉ iÉÉi{ÉÖ®úiªÉÉ ÊxÉ´ÉÞkÉÒ´ÉäiÉxÉÉSÉÒ ®úCEò¨É xÉ¨ÉÚnù Eò®úÉ´ÉÒ) .</t>
  </si>
  <si>
    <t xml:space="preserve"> +Æ¶É®úÉ¶ÉÒEò®úhÉÉºÉÉ`öÒ |ÉºiÉÉÊ´ÉiÉ Eäò±Éä±ÉÉ ÊxÉ´ÉÞkÉÒ ´ÉäiÉxÉÉSÉÉ ¦ÉÉMÉ. 40 ]õCEäò </t>
  </si>
  <si>
    <t xml:space="preserve">ÊxÉ´ÉÞkÉÒ´ÉäiÉxÉ |ÉÉÊvÉEÞòiÉ Eò®úhÉÉ­ªÉÉ ±ÉäJÉÉ{ÉÊ®úIÉÉ +ÊvÉEòÉ­ªÉÉSÉä {ÉnùxÉÉ¨É </t>
  </si>
  <si>
    <t xml:space="preserve">ÊxÉ´ÉÞkÉÒ´ÉäiÉxÉ |ÉnùÉxÉ +Énäù¶É näùhªÉÉiÉ +ºÉä±É iÉ®ú iªÉÉSÉÉ Gò¨ ´É ÊnùxÉÉÆEò </t>
  </si>
  <si>
    <t xml:space="preserve">ÊxÉ´ÉÞkÉÒ´ÉäiÉxÉÉSªÉÉ |ÉnùÉxÉÉºÉÉ`öÒ ºÉÆÊ´ÉiÉ®úhÉ |ÉÉÊvÉEò®úhÉ. </t>
  </si>
  <si>
    <t xml:space="preserve">(+) EòÉªÉÉÇ±ÉªÉÉSÉä xÉÉÆ´É </t>
  </si>
  <si>
    <t>(¤É) ºÉÉ´ÉÇVÉÊxÉEò IÉäjÉÉiÉÒ±É ¤ÉÄEäòSÉÒ ¶ÉÉJÉÉ</t>
  </si>
  <si>
    <t>(Eò) ¨ÉÉÊºÉEò ÊxÉ´ÉÞkÉÒ´ÉäiÉxÉ VªÉÉ ¤ÉÄEòJÉÉiÉä Gò¨ÉÉÆEò</t>
  </si>
  <si>
    <r>
      <t xml:space="preserve">** </t>
    </r>
    <r>
      <rPr>
        <sz val="14"/>
        <color theme="1"/>
        <rFont val="DV-TTYogesh"/>
        <family val="5"/>
      </rPr>
      <t xml:space="preserve">±ÉÉMÉÚ xÉºÉ±Éä±ÉÉ ¨ÉVÉEÚò®ú JÉÉäb÷É´ÉÉ. </t>
    </r>
  </si>
  <si>
    <r>
      <t xml:space="preserve">Ê]õ{É :-- </t>
    </r>
    <r>
      <rPr>
        <sz val="14"/>
        <color theme="1"/>
        <rFont val="DV-TTYogesh"/>
        <family val="5"/>
      </rPr>
      <t xml:space="preserve">VÉälÉÂÚxÉ ÊxÉ´ÉÞkÉÒ´ÉäiÉxÉ PÉähªÉÉiÉ ªÉäiÉä iªÉÉ |ÉÉÊvÉEò®úhÉÉ¨ÉÉ¡ÇòiÉ ÊxÉ´ÉÞkÉÒ´ÉäiÉxÉÉSªÉÉ +Æ¶É®úÉ¶ÉÒEò®úhÉ ¨ÉÚ±ªÉÉSÉä |ÉnùÉxÉ </t>
    </r>
  </si>
  <si>
    <t xml:space="preserve">Eò®úhªÉÉiÉ ªÉä&lt;Ç±É.  +¶ÉÉ |ÉÉÊvÉEò®úhÉÉ´ªÉÊiÉÊ®úCiÉ &lt;iÉ®ú EòÉähÉiªÉÉ½þÒ ºÉÆÊ´ÉiÉ®úhÉ |ÉÉÊvÉEò®úhÉÉ¨ÉÉ¡ÇòiÉ ÊxÉ´ÉÞkÉÒ´ÉäiÉxÉÉSÉä </t>
  </si>
  <si>
    <t xml:space="preserve"> +Æ¶É®úÉ¶ÉÒEÞòiÉ ¨ÉÚ±ªÉ PÉähªÉÉSÉÒ ¨ÉÚ¦ÉÉ +VÉÇnùÉ®úÉºÉ +ºÉhÉÉ®ú xÉÉ½þÒ. </t>
  </si>
  <si>
    <r>
      <t xml:space="preserve">* </t>
    </r>
    <r>
      <rPr>
        <sz val="14"/>
        <color theme="1"/>
        <rFont val="DV-TTYogesh"/>
        <family val="5"/>
      </rPr>
      <t>VªÉÉ ¨ÉÉÊºÉEò ÊxÉ´ÉÞkÉÒ´ÉäiÉxÉÉSªÉÉ ®úEò¨ÉäSÉä(Eò¨ÉÉ±É BEòiÉÞiÉÒªÉÉÆ¶É ¦ÉÉMÉÉSªÉÉ +vÉÒxÉ ®úÉ½ÚþxÉ)</t>
    </r>
    <r>
      <rPr>
        <b/>
        <sz val="14"/>
        <color theme="1"/>
        <rFont val="Times New Roman"/>
        <family val="1"/>
      </rPr>
      <t xml:space="preserve"> ,</t>
    </r>
    <r>
      <rPr>
        <sz val="14"/>
        <color theme="1"/>
        <rFont val="DV-TTYogesh"/>
        <family val="5"/>
      </rPr>
      <t xml:space="preserve">+VÉÇnùÉ®úÉ±ÉÉ+Æ¶É®úÉ¶ÉÒEò®úhÉ </t>
    </r>
  </si>
  <si>
    <t xml:space="preserve">Eò¯û &lt;ÎSUôiÉÉä, iÉÉä ¦ÉÉMÉ ªÉälÉä xÉ¨ÉÚnù Eò®úÉ´ÉÉ.  {É®ÆúiÉÖ iÉÒ ®úCEò¨É ¯û{ÉªÉÉÆ¨ÉvªÉä xÉ¨ÉÚnù Eò¯û xÉªÉä. </t>
  </si>
  <si>
    <r>
      <t xml:space="preserve">¦ÉÉMÉ- nùÉäxÉ. </t>
    </r>
    <r>
      <rPr>
        <b/>
        <sz val="14"/>
        <color theme="1"/>
        <rFont val="Times New Roman"/>
        <family val="1"/>
      </rPr>
      <t xml:space="preserve">PART- II </t>
    </r>
    <r>
      <rPr>
        <b/>
        <sz val="16"/>
        <color theme="1"/>
        <rFont val="DV-TTYogesh"/>
        <family val="5"/>
      </rPr>
      <t>{ÉÉäSÉ {ÉÉ´ÉiÉÒ</t>
    </r>
    <r>
      <rPr>
        <b/>
        <sz val="14"/>
        <color theme="1"/>
        <rFont val="Times New Roman"/>
        <family val="1"/>
      </rPr>
      <t xml:space="preserve">  Acknowledgement. </t>
    </r>
  </si>
  <si>
    <t xml:space="preserve">ªÉÉÆSªÉÉEòbÚ÷xÉ ´ÉètEòÒªÉ iÉ{ÉÉºÉhÉÒÊ¶É´ÉÉªÉ ÊxÉ´ÉÞkÉÒ´ÉäiÉxÉÉSªÉÉ </t>
  </si>
  <si>
    <r>
      <t xml:space="preserve">a fraction </t>
    </r>
    <r>
      <rPr>
        <sz val="16"/>
        <color theme="1"/>
        <rFont val="DV-TTYogesh"/>
        <family val="5"/>
      </rPr>
      <t xml:space="preserve">Eò®úhªÉÉºÉÆ¤ÉÆvÉÉiÉÒ±É xÉ¨ÉÖxÉÉ B SªÉÉ ¦ÉÉMÉ BEò¨ÉvÉÒ±É +VÉÇ Ê¨É³ýÉ±ÉÉ. </t>
    </r>
  </si>
  <si>
    <t>of  pension without medical examination</t>
  </si>
  <si>
    <t xml:space="preserve">½þÒ {ÉÉäSÉ {ÉÉ´ÉiÉÒ xÉ¨ÉÖxªÉÉ{ÉÉºÉÚxÉ +±ÉMÉ Eò¯ûxÉ +VÉÇnùÉ®úÉEòbä÷ ºÉÖ{ÉÖnÇù Eò®úÉ´ÉÒ.  +VÉÇ b÷ÉEäòxÉä +É±ÉÉ +ºÉä±É iÉ®ú iªÉÉSÉÒ {ÉÉäSÉ iªÉÉSÉ Ênù´É¶ÉÒ tÉ´ÉÒ </t>
  </si>
  <si>
    <t xml:space="preserve">´É iÉÒ {ÉÉ´ÉiÉÒ +VÉÇnùÉ®úÉEòbä÷ xÉÉånùhÉÒEÞòiÉ {ÉÉEòÒ]õÉ¨ÉvÉÚxÉ {ÉÉ`ö´ÉÉ´ÉÒ.  +VÉÇ Ê´ÉÊxÉÌnù¹]õ iÉÉ®úJÉäxÉÆiÉ®ú Ê¨É³ýÉ±ÉÉ +ºÉä±É iÉ®ú  iÉÉä iªÉÉ iÉÉ®úJÉäºÉ ËEò´ÉÉ </t>
  </si>
  <si>
    <t xml:space="preserve">iªÉÉ iÉÉ®úJÉä{ÉÚ´ÉÔ b÷ÉEäòxÉä {ÉÉ`ö´ÉhªÉÉiÉ +É±ÉÉ ªÉÉ¤Éqù±É ºÉ¤É³ý {ÉÖ®úÉ´ÉÉ +VÉÇnùÉ®úÉxÉä ºÉÉnù®ú Eäò±ªÉÉxÉÆiÉ®úSÉ iÉÉä +VÉÇ º´ÉÒEòÉ®úhªÉÉiÉ ªÉÉ´ÉÉ. </t>
  </si>
  <si>
    <r>
      <rPr>
        <b/>
        <sz val="16"/>
        <color theme="1"/>
        <rFont val="DV-TTYogesh"/>
        <family val="5"/>
      </rPr>
      <t xml:space="preserve">¦ÉÉMÉ-- iÉÒxÉ </t>
    </r>
    <r>
      <rPr>
        <b/>
        <sz val="12"/>
        <color theme="1"/>
        <rFont val="Arial"/>
        <family val="2"/>
      </rPr>
      <t>PART- II</t>
    </r>
    <r>
      <rPr>
        <b/>
        <sz val="14"/>
        <color theme="1"/>
        <rFont val="Arial"/>
        <family val="2"/>
      </rPr>
      <t xml:space="preserve"> </t>
    </r>
  </si>
  <si>
    <t>ªÉÉÆSªÉÉEòbä÷ JÉÉ±ÉÒ±É ¶Éä­ªÉÉÆºÉ½þ ®ú´ÉÉxÉÉ--</t>
  </si>
  <si>
    <t xml:space="preserve">(BEò) +VÉÇnùÉ®úÉxÉä ¦ÉÉMÉ BEò ¨ÉvªÉä Ênù±Éä±ÉÉ iÉ{É¶ÉÒ±É {Éb÷iÉÉ³ÚýxÉ {ÉÉ½þhªÉÉiÉ +É±ÉÉ +ÉÊhÉ iÉÉä ¤É®úÉä¤É®ú +É½äþ. </t>
  </si>
  <si>
    <t>(nùÉäxÉ) ´ÉètEòÒªÉ iÉ{ÉÉºÉhÉÒÊ¶É´ÉÉªÉ ÊxÉ´ÉÞkÉÒ´ÉäiÉxÉÉSªÉÉ EòÉ½þÒ ¦ÉÉMÉÉSÉä +Æ¶É®úÉ¶ÉÒEò®úhÉ Eò®úhªÉÉºÉ +VÉÇnùÉ®ú {ÉÉjÉ +É½äþ.</t>
  </si>
  <si>
    <t xml:space="preserve">(iÉÒxÉ) ºÉvªÉÉ ±ÉÉMÉÚ +ºÉ±Éä±ªÉÉ iÉCiªÉÉxÉÖºÉÉ®ú ÊxÉvÉÉÇÊ®úiÉ Eò®úhªÉÉiÉ +É±Éä±Éä ÊxÉ´ÉÞkÉÒ´ÉäiÉxÉÉSÉä +Æ¶É®úÉ¶ÉÒEò®úhÉ ¨ÉÚ±ªÉ </t>
  </si>
  <si>
    <t xml:space="preserve">¯û </t>
  </si>
  <si>
    <t xml:space="preserve"> +IÉ®úÒ ¯û</t>
  </si>
  <si>
    <t xml:space="preserve">(SÉÉ®ú) +Æ¶É®úÉ¶ÉÒEò®úhÉ Eäò±ªÉÉxÉÆiÉ®ú +´ÉÊ¶É¹`ö ÊxÉ´ÉÞkÉÒ´ÉäiÉxÉÉSÉÒ ®úCEò¨É  </t>
  </si>
  <si>
    <t xml:space="preserve">&lt;iÉEòÒ ½þÉä&lt;Ç±É . </t>
  </si>
  <si>
    <r>
      <rPr>
        <sz val="14"/>
        <color theme="1"/>
        <rFont val="DV-TTYogesh"/>
        <family val="5"/>
      </rPr>
      <t>ÊxÉ´ÉÞkÉÒ´ÉäiÉxÉÉSªÉÉ +Æ¶É®úÉ¶ÉÒEÞòiÉ ®úEò¨ÉäSÉä |ÉnùÉxÉ |ÉÉÊvÉEÞòiÉ Eò®úhªÉÉºÉÆ¤ÉÆvÉÉiÉÒ±É {ÉÖføÒ±É EòÉªÉÇ´ÉÉ½þÒ</t>
    </r>
    <r>
      <rPr>
        <b/>
        <sz val="12"/>
        <color theme="1"/>
        <rFont val="Times New Roman"/>
        <family val="1"/>
      </rPr>
      <t>,</t>
    </r>
    <r>
      <rPr>
        <sz val="14"/>
        <color theme="1"/>
        <rFont val="DV-TTYogesh"/>
        <family val="5"/>
      </rPr>
      <t xml:space="preserve"> ¨É½þÉ®úÉ¹]Åõ xÉÉMÉ®úÒ </t>
    </r>
  </si>
  <si>
    <t>ºÉä´ÉÉ (ÊxÉ´ÉÞkÉÒ´ÉäiÉxÉÉSÉä +Æ¶É®úÉ¶ÉÒEò®úhÉ) ÊxÉªÉ¨É, 1984 ¨ÉvÉÒxÉ ÊxÉªÉ¨É 15 +xÉÖºÉÉ®ú Eò®úhªÉÉiÉ ªÉÉ´ÉÒ +¶ÉÒ</t>
  </si>
  <si>
    <t xml:space="preserve"> Ê´ÉxÉÆiÉÒ +É½äþ. </t>
  </si>
  <si>
    <t xml:space="preserve">  +VÉÇnùÉ®úÉEòbä÷ º´ÉiÉÆjÉÊ®úiªÉÉ {ÉÉ`öÊ´ÉhªÉÉiÉ +É±ÉÒ +É½äþ.</t>
  </si>
  <si>
    <t>ÊxÉ´ÉÞkÉÒ´ÉäxÉiÉÉSÉä +Æ¶É®úÉ¶ÉÒEÞòiÉ ¨ÉÚ±ªÉ Ê´ÉkÉ Ê´É¦ÉÉMÉÉJÉÉ±ÉÒ±É “¨ÉÉMÉhÉÒ Gò¨ÉÉÆEò 2071 ,  266 ÊxÉ´ÉÞkÉÒ´ÉäiÉxÉä</t>
  </si>
  <si>
    <t xml:space="preserve"> ´É &lt;iÉ®ú ºÉä´ÉÉÊxÉ´ÉÞkÉÒ ±ÉÉÆ¦É--¤ÉÒ--ÊxÉ´ÉÞkÉÒ´ÉäxÉÉSÉä +Æ¶É®úÉ¶ÉÒEÞòiÉ ¨ÉÚ±ªÉ” ªÉÉ ±ÉäJÉÉÊ¶É¹ÉÉÇJÉÉ±ÉÒ JÉSÉÔ </t>
  </si>
  <si>
    <t>PÉÉ±ÉÉ´ÉªÉÉSÉä +É½äþ.</t>
  </si>
  <si>
    <t>xÉ¨ÉÖxÉÉ 1</t>
  </si>
  <si>
    <t xml:space="preserve"> (¨É½þÉ®úÉ¹]Åõ xÉÉMÉ®úÒ ºÉä´ÉÉ (ÊxÉ´ÉÞkÉÒ´ÉäiÉxÉ) ÊxÉªÉ¨É, 1982 ¨ÉvÉÒ±É ÊxÉªÉ¨É 115 (1) {É½þÉ )</t>
  </si>
  <si>
    <t xml:space="preserve">¨ÉÞiªÉÚ-ÊxÉ-ºÉä´ÉÉÊxÉ´ÉÞkÉÒ ={ÉnùÉxÉÉEòÊ®úiÉÉ xÉÉ¨ÉÊxÉnæù¶ÉxÉ </t>
  </si>
  <si>
    <t xml:space="preserve">¶ÉÉºÉEòÒªÉ Eò¨ÉÇSÉÉ­ªÉÉ±ÉÉ EÖò]ÖÆõ¤É +ºÉä±É +ÉÊhÉ iªÉÉ{ÉèEòÒ BEò ËEò´ÉÉ BEòÉ{ÉäIÉÉ +ÊvÉEò ºÉnùºªÉÉÆºÉ </t>
  </si>
  <si>
    <t>xÉÉ¨ÉÊxÉnæùÊ¶ÉiÉ Eò®úhªÉÉSÉÒ iªÉÉÆSÉÒ &lt;SUôÉ +ºÉä±É iÉä´½þÉ.</t>
  </si>
  <si>
    <t xml:space="preserve"> ¨ÉÒ </t>
  </si>
  <si>
    <t>xÉÉ¨ÉÊxÉnæùÊ¶ÉiÉ ºÉnùºªÉÉSÉä / ºÉnùºªÉÉÆSÉÒ xÉÉ´Éä ´É {ÉkÉÉ</t>
  </si>
  <si>
    <t>¶ÉÉºÉEòÒªÉ Eò¨ÉÇSÉÉ­ªÉÉ¶ÉÒ +ºÉ±Éä±Éä xÉÉiÉä</t>
  </si>
  <si>
    <t xml:space="preserve"> ´ÉªÉ</t>
  </si>
  <si>
    <t>|ÉiªÉäEò ºÉnùºªÉÉ±ÉÉ näùªÉ +ºÉä±É +¶ÉÒ ={ÉnùÉxÉÉSÉÒ ®úCEò¨É ËEò´ÉÉ iªÉÉSÉÉ Ê½þººÉÉ</t>
  </si>
  <si>
    <t>xÉÉ¨ÉÊxÉnæùÊ¶ÉiÉ ºÉnùºªÉ ½þÉ xÉÉ¨ÉÊxÉnæùÊ¶ÉiÉ Eò¨ÉÇSÉÉ­ªÉÉÆSÉÉ +MÉÉänù®ú ¨ÉÞiªÉÚ {ÉÉ´É±ÉÉ ÊEÆò´ÉÉ ¶ÉÉºÉEòÒªÉ Eò¨ÉÇSÉÉ­ªÉÉSªÉÉ ¨ÉÞiªÉÚ xÉÆiÉ®ú {É®ÆúiÉÖ ={ÉnùÉxÉÉSÉÒ ®úCEò¨É |ÉÉ{iÉ ½þÉähªÉÉ{ÉÚ´ÉÔ ¨ÉÞiªÉÚ {ÉÉ´É±ÉÉ iÉ®ú iªÉÉ¤ÉÉ¤ÉiÉÒ±É xÉÉ¨ÉÊxÉnæùÊ¶ÉiÉ ºÉnùºªÉÉ±ÉÉ |ÉnùÉxÉ Eäò±Éä±ÉÉ +ÊvÉEòÉ®ú VªÉÉ EòÉähÉiªÉÉ½þÒ +ºÉ±ªÉÉºÉ ´ªÉCiÉÒ±ÉÉ /´ªÉCiÉÓxÉÉ |ÉÉ{iÉ ½þÉä&lt;Ç±É iªÉÉ ´ªÉCiÉÒSÉä / ´ªÉCiÉÒ xÉÉ´Éä {ÉkÉÉ ´É xÉÉiÉä.</t>
  </si>
  <si>
    <t>|ÉiªÉäEò ºÉnùºªÉÉ±ÉÉ näùªÉ +ºÉä±É +¶ÉÒ ={ÉnùÉxÉÉSÉÒ ®úCEò¨É ÊÆEÆò´ÉÉ iªÉÉSÉÉ Ê½þººÉÉ.</t>
  </si>
  <si>
    <t>100 ]õCEäò</t>
  </si>
  <si>
    <t>¨ÉÚ³ý xÉÉ¨ÉÊxÉnæùÊ¶ÉiÉ ºÉnùºªÉ</t>
  </si>
  <si>
    <t>{ÉªÉÉÇªÉÒ xÉÉ¨ÉÊxÉnæùÊ¶ÉiÉ ºÉnùºªÉ</t>
  </si>
  <si>
    <t xml:space="preserve"> ={ÉnùÉxÉÉSªÉÉ ºÉÆ{ÉÚhÉÇ ®úEò¨ÉäSÉÉ ºÉ¨ÉÉ´Éä¶É ½þÉä&lt;Ç±É +¶ÉÉ |ÉEòÉ®äú ½þÉ ºiÉÆ¦É ¦É®úÉ´ÉÉ. </t>
  </si>
  <si>
    <t xml:space="preserve">ªÉÉ ºiÉÆ¦ÉÉ¨ÉvªÉä nù¶ÉÇÊ´É±Éä±ªÉÉ ={ÉnùÉxÉÉSªÉÉ ®úEò¨ÉäiÉ / Ê½þ¶¶ªÉÉiÉ ¨ÉÖ³ý xÉÉ¨ÉÊxÉnæùÊ¶ÉiÉ ºÉnùºªÉÉ±ÉÉ / ºÉnùºªÉÉÆxÉÉ näùªÉ </t>
  </si>
  <si>
    <t>+ºÉ±Éä±ªÉÉ ºÉÆ{ÉÚhÉÇ ®úEò¨ÉäSÉÉ / Ê½þ¶¶ªÉÉÆSÉÉ ºÉ¨ÉÉ´Éä¶É +ºÉ±ÉÉ {ÉÉÊ½þVÉä.</t>
  </si>
  <si>
    <t>EòÉªÉÉÇ±ÉªÉ |É¨ÉÖJÉ ±ÉäJÉÉ{ÉÊ®úIÉÉ +ÊvÉEòÉ®úÒ ªÉÉÆxÉÉ xÉÉ¨ÉÊxÉnæù¶ÉxÉÉSÉÉ xÉ¨ÉÖxÉÉ Ê¨É³ýÉ±ªÉÉ¤Éqù±ÉSªÉÉ {ÉÉäSÉ{ÉÉ´ÉiÉÒSÉÉ xÉ¨ÉÖxÉÉ.</t>
  </si>
  <si>
    <t xml:space="preserve"> +É{É±ªÉÉ ={ÉnùÉxÉÉSªÉÉ  ºÉÆ¤ÉÆvÉÉiÉ  ÊnùxÉÉÆEò-       1/2016 ®úÉäVÉÒ Eäò±Éä±Éä xÉÉ¨ÉÊxÉnæù¶ÉxÉ {ÉjÉÉ{ÉÚ´ÉÔSÉä xÉ¨ÉÖxªÉÉiÉÒ±É </t>
  </si>
  <si>
    <t xml:space="preserve">Ênù     /   /19    </t>
  </si>
  <si>
    <t xml:space="preserve"> ®úÉäVÉÒ ®úqù Eäò±Éä±Éä xÉÉ¨ÉÊxÉnæù¶ÉxÉ {ÉjÉ Ê¨É³ýÉ±Éä +ºÉÚxÉ iÉä ªÉlÉÉäÊSÉiÉÊ®úiªÉÉ </t>
  </si>
  <si>
    <r>
      <t xml:space="preserve"> </t>
    </r>
    <r>
      <rPr>
        <sz val="14"/>
        <color theme="1"/>
        <rFont val="DV-TTYogesh"/>
        <family val="5"/>
      </rPr>
      <t xml:space="preserve">ªÉÉ +Ê¦É±ÉäJÉÉ¨ÉvªÉä `äö´ÉhªÉÉiÉ +É±Éä +É½äþ.  </t>
    </r>
  </si>
  <si>
    <t>ªÉÉ xÉÉ¨ÉÊxÉnæù¶ÉxÉÉ¨ÉÖ³äý ¨ÉÒ ªÉÉ{ÉÚ´ÉÔ ÊnùxÉÉÆEò    /    /    ®úÉäVÉÒ Eäò±Éä±Éä xÉÉ¨ÉÊxÉnæù¶ÉxÉ ®úqù `ö®ú±Éä +É½äþ.</t>
  </si>
  <si>
    <t>nùÉäxÉ ) ±ÉÉMÉÚ xÉºÉ±Éä±ÉÉ ¨ÉVÉEÚò®ú JÉäÉb÷É´ÉÉ.</t>
  </si>
  <si>
    <t>ºÉ½þÒ Eò®úÒiÉÉ ºÉÉIÉÒnùÉ®ú</t>
  </si>
  <si>
    <t>1) ----------------------------------------</t>
  </si>
  <si>
    <t>2) ------------------------------------------</t>
  </si>
  <si>
    <t>¶ÉÉºÉEòÒªÉ Eò¨ÉÇSÉÉ­ªÉÉÆSÉÒ ºÉ½þÒ</t>
  </si>
  <si>
    <t>(EòÉªÉÉÇ±ÉªÉ |É¨ÉÖJÉ / ±ÉäJÉÉ{ÉÊ®úIÉÉ +ÊvÉEòÉ®úÒ ªÉÉÆxÉÒ ¦É®úÉ´ÉªÉÉSÉÉ)</t>
  </si>
  <si>
    <t>xÉÉ¨ÉÊxÉnæù¶ÉxÉ Eò®úhÉÉ­ªÉÉ ´ªÉCiÉÒSÉä xÉÉÆ´É</t>
  </si>
  <si>
    <t xml:space="preserve">EòÉªÉÉÇ±ÉªÉ    </t>
  </si>
  <si>
    <t>-- : +ÆÊiÉ¨É ´ÉäiÉxÉ |É¨ÉÉhÉ{ÉjÉ :--</t>
  </si>
  <si>
    <t>iªÉÉÆSÉä {ÉMÉÉ®úÉ¤ÉÉ¤ÉiÉ iÉ{ÉÊ¶É±É JÉÉ±ÉÒ±É|É¨ÉÉhÉä +É½äþ.</t>
  </si>
  <si>
    <r>
      <t>3.</t>
    </r>
    <r>
      <rPr>
        <b/>
        <sz val="7"/>
        <color theme="1"/>
        <rFont val="Times New Roman"/>
        <family val="1"/>
      </rPr>
      <t xml:space="preserve">    </t>
    </r>
    <r>
      <rPr>
        <sz val="14"/>
        <color theme="1"/>
        <rFont val="DV-TTYogesh"/>
        <family val="5"/>
      </rPr>
      <t xml:space="preserve">¨ÉÚ³ý ´ÉäiÉxÉ ¯û{ÉªÉä  </t>
    </r>
  </si>
  <si>
    <r>
      <t xml:space="preserve">5.  </t>
    </r>
    <r>
      <rPr>
        <sz val="14"/>
        <color theme="1"/>
        <rFont val="DV-TTYogesh"/>
        <family val="5"/>
      </rPr>
      <t xml:space="preserve">¨É½þÉMÉÉ&lt;Ç ¦ÉkÉÉ ¯û{ÉªÉä </t>
    </r>
  </si>
  <si>
    <r>
      <t xml:space="preserve">7.  </t>
    </r>
    <r>
      <rPr>
        <sz val="14"/>
        <color theme="1"/>
        <rFont val="DV-TTYogesh"/>
        <family val="5"/>
      </rPr>
      <t>´ÉÉ½þxÉ ¦ÉiÉÉ ¯û{ÉªÉä</t>
    </r>
  </si>
  <si>
    <t>Eò®úÉ´ÉªÉÉSÉÒ ´ÉVÉÉ´É]õ</t>
  </si>
  <si>
    <r>
      <t>1.</t>
    </r>
    <r>
      <rPr>
        <b/>
        <sz val="7"/>
        <color theme="1"/>
        <rFont val="Times New Roman"/>
        <family val="1"/>
      </rPr>
      <t xml:space="preserve">    </t>
    </r>
    <r>
      <rPr>
        <sz val="14"/>
        <color theme="1"/>
        <rFont val="DV-TTYogesh"/>
        <family val="5"/>
      </rPr>
      <t>´ªÉ´ÉºÉÉªÉ Eò®ú ¯û{ÉªÉä  200</t>
    </r>
  </si>
  <si>
    <t xml:space="preserve">Eò) EòVÉÇ ½þ{iÉÉ ¯û{ÉªÉä </t>
  </si>
  <si>
    <t xml:space="preserve">®úÉäVÉÒ ºÉä´ÉÉÊxÉ´ÉÞkÉ  ½þÉähÉÉ®ú +ºÉ±ªÉÉxÉä iªÉÉÆSÉä +ÆiÉÒ¨É ´ÉäiÉxÉ |É¨ÉÉhÉ{ÉjÉ {ÉÉ`öÊ´ÉiÉ +É½äþ.  </t>
  </si>
  <si>
    <r>
      <t>1.</t>
    </r>
    <r>
      <rPr>
        <b/>
        <sz val="7"/>
        <color theme="1"/>
        <rFont val="Times New Roman"/>
        <family val="1"/>
      </rPr>
      <t xml:space="preserve">    </t>
    </r>
    <r>
      <rPr>
        <b/>
        <sz val="14"/>
        <color theme="1"/>
        <rFont val="DV-TTYogesh"/>
        <family val="5"/>
      </rPr>
      <t xml:space="preserve"> </t>
    </r>
    <r>
      <rPr>
        <sz val="14"/>
        <color theme="1"/>
        <rFont val="DV-TTYogesh"/>
        <family val="5"/>
      </rPr>
      <t xml:space="preserve"> </t>
    </r>
  </si>
  <si>
    <t xml:space="preserve">ªÉälÉä {ÉMÉÉ®ú PÉäiÉ±ªÉÉSÉÒ +ÆiÉÒ¨É iÉÉ®úÒJÉ </t>
  </si>
  <si>
    <t>EòÉªÉÇ¦ÉÉ®ú ºÉÉäb÷±ªÉÉSÉÒ iÉÉ®úÒJÉ</t>
  </si>
  <si>
    <r>
      <t>2.</t>
    </r>
    <r>
      <rPr>
        <b/>
        <sz val="7"/>
        <color theme="1"/>
        <rFont val="Times New Roman"/>
        <family val="1"/>
      </rPr>
      <t xml:space="preserve">    </t>
    </r>
    <r>
      <rPr>
        <sz val="14"/>
        <color theme="1"/>
        <rFont val="DV-TTYogesh"/>
        <family val="5"/>
      </rPr>
      <t xml:space="preserve">  </t>
    </r>
    <r>
      <rPr>
        <b/>
        <sz val="14"/>
        <color theme="1"/>
        <rFont val="DV-TTYogesh"/>
        <family val="5"/>
      </rPr>
      <t xml:space="preserve"> </t>
    </r>
    <r>
      <rPr>
        <sz val="14"/>
        <color theme="1"/>
        <rFont val="DV-TTYogesh"/>
        <family val="5"/>
      </rPr>
      <t xml:space="preserve"> </t>
    </r>
  </si>
  <si>
    <r>
      <t xml:space="preserve">4. </t>
    </r>
    <r>
      <rPr>
        <sz val="14"/>
        <color theme="1"/>
        <rFont val="DV-TTYogesh"/>
        <family val="5"/>
      </rPr>
      <t xml:space="preserve">OÉäb÷  ´ÉäiÉxÉ ¯û{ÉªÉä    </t>
    </r>
  </si>
  <si>
    <r>
      <t xml:space="preserve">6. </t>
    </r>
    <r>
      <rPr>
        <sz val="14"/>
        <color theme="1"/>
        <rFont val="DV-TTYogesh"/>
        <family val="5"/>
      </rPr>
      <t xml:space="preserve">PÉ®ú¦ÉÉbä÷ ¦ÉkÉÉ ¯û{ÉªÉä     </t>
    </r>
  </si>
  <si>
    <r>
      <t xml:space="preserve">8. </t>
    </r>
    <r>
      <rPr>
        <sz val="14"/>
        <color theme="1"/>
        <rFont val="DV-TTYogesh"/>
        <family val="5"/>
      </rPr>
      <t xml:space="preserve">vÉÖ±ÉÉ&lt;Ç ¦ÉkÉÉ ¯û{ÉªÉä      </t>
    </r>
  </si>
  <si>
    <t xml:space="preserve"> ¦ÉÊ´É¹ªÉ ÊxÉ´ÉÉÇ½þ ÊxÉvÉÒ Gò¨ÉÉÆEò </t>
  </si>
  <si>
    <t xml:space="preserve">´ÉMÉhÉÇÒ ¯û </t>
  </si>
  <si>
    <t xml:space="preserve">{ÉÉ`ö´ÉÉ´ÉäiÉ ¤Énù±ÉÒ ¦ÉkÉä ¤ÉÒ±É ´Éä³äýiÉ ºÉÉnù®ú Eäò±ªÉÉºÉ iªÉÉÆSÉä {ÉMÉÉ®úÉiÉÚxÉ BEòÉ ½þ{iªÉÉiÉ ´ÉºÉÖ±É Eò¯ûxÉ {ÉÉ`ö´ÉÉ´ÉäiÉ. </t>
  </si>
  <si>
    <t xml:space="preserve">´ÉºÉÖ±É Eò¯ûxÉ &lt;Eòbä÷ºÉ {ÉÉ`ö´ÉÉ´ÉÒ. </t>
  </si>
  <si>
    <r>
      <t>7.</t>
    </r>
    <r>
      <rPr>
        <b/>
        <sz val="7"/>
        <color theme="1"/>
        <rFont val="Times New Roman"/>
        <family val="1"/>
      </rPr>
      <t xml:space="preserve">    </t>
    </r>
    <r>
      <rPr>
        <sz val="14"/>
        <color theme="1"/>
        <rFont val="DV-TTYogesh"/>
        <family val="5"/>
      </rPr>
      <t xml:space="preserve">&lt;iÉ®ú ´ÉºÉÖ±ÉÒ ¯û{ÉªÉä MÉ]õ Ê´É¨ÉÉ ¯û     </t>
    </r>
  </si>
  <si>
    <t>xÉ¨ÉÖxÉÉ ¨É.EòÉä. 42 +ä. (ÊxÉªÉ¨É Gò.359 +ä ¤ÉÒ {É½þÉ)</t>
  </si>
  <si>
    <t xml:space="preserve">|ÉÊiÉ, </t>
  </si>
  <si>
    <t>¨É. ±ÉäJÉÉÊvÉEòÉ®úÒ, ÊVÉ.{É.VÉ³ýMÉÉÆ´É (ÊxÉ´ÉÞkÉÒ ´ÉäiÉxÉ ºÉÊ´ÉiÉ®úhÉ +ÊvÉEòÉ®úÒ)</t>
  </si>
  <si>
    <t xml:space="preserve">ªÉÉÆxÉÒ JÉÉ±ÉÒ±É xÉ¨ÉÖnù Eäò±Éä±ªÉÉ ´ªÉCiÉÒºÉ ¨É½þÉ®úÉ¹`Åö EòÉä¹ÉÉMÉÉ®ú ÊxÉªÉ¨É </t>
  </si>
  <si>
    <t xml:space="preserve">1968  ¨ÉvÉÒ±É ÊxÉªÉ¨É 359 +ä 359 ¤ÉÒ  +xÉÖºÉÉ®ú xÉÉ¨ÉÊxÉnæù¶ÉxÉ Eò®úÒiÉ +É½äþ.   </t>
  </si>
  <si>
    <t>xÉÉ¨ÉÊxÉnæù¶ÉxÉ ´ªÉCiÉÒ +YÉÉxÉ +ºÉ±ªÉÉºÉ xÉÉ¨ÉÊxÉnæùÊ¶ÉiÉ ´ªÉCiÉÒ +YÉÉxÉ +ºÉä{ÉªÉÇxiÉ ºÉnù®ú½Öþ ÊxÉ´ÉÞkÉÒ´ÉäiÉxÉ VªÉÉºÉ Ê¨É³ýÉ´Éä iªÉÉ ´ªÉCiÉÒSÉä xÉÉÆ´É ´É {ÉkÉÉ.</t>
  </si>
  <si>
    <t>ºiÉÆ¦ÉÉ¨ÉvÉÒ±É xÉÉ¨ÉÊxÉnäùÇùÊ¶ÉiÉ ´ªÉCiÉÒ ÊxÉ´ÉÞkÉÒ´ÉäiÉxÉ vÉÉ®úEòÉSªÉÉ +MÉÉänù®ú ¨ÉÞiªÉÚ {ÉÉ´É±ªÉÉºÉ nÖùºÉ-ªÉÉ xÉÉ¨ÉÊxÉnæùÊ¶ÉiÉ ´ªÉCiÉÆÒSÉä xÉÉÆ´É ´É {ÉkÉÉ.</t>
  </si>
  <si>
    <t>nÖùºÉ®úÒ xÉÉ¨ÉÊxÉnæùÊ¶ÉiÉ ´ªÉCiÉÒ +YÉÉxÉ +ºÉ±ªÉÉºÉ iªÉÉSÉÒ VÉx¨ÉiÉÉ®úÒJÉ.</t>
  </si>
  <si>
    <t>xÉÉ¨ÉÊxÉnæù¶ÉÒiÉ Ê´ÉvÉÒ +OÉÉ½þªÉ `ö®äú±É +¶ÉÒ +EòÎº¨ÉEò PÉ]õxÉÉ.</t>
  </si>
  <si>
    <t>ºÉÉIÉÒnùÉ®úÉSÉÒ ºÉ½þÒ :-----------------</t>
  </si>
  <si>
    <t xml:space="preserve">xÉÉÆ´É ´É {ÉkÉÉ :---------------------------------------------------------------------------------------------------                                 </t>
  </si>
  <si>
    <t xml:space="preserve">ÊxÉ´ÉÞkÉÒ ´ÉäiÉxÉ vÉÉ®úEòÉSÉÒ ºÉ½þÒ ËEò´ÉÉ +ÆMÉ`öÉ. </t>
  </si>
  <si>
    <t xml:space="preserve">ªÉÉÆSÉä EòbÚ÷xÉ {ÉÉ`ö´ÉÉ´ÉªÉÉSÉÒ {ÉÉäSÉ {ÉÉ´ÉiÉÒ </t>
  </si>
  <si>
    <t>ÊxÉ´ÉÞkÉÒ´ÉäiÉxÉ {ÉÊ®úMÉhÉxÉÉ ( |É{ÉjÉ Ê´É¦ÉÉMÉ - 3 )</t>
  </si>
  <si>
    <t>iÉ{É¶ÉÒ±É</t>
  </si>
  <si>
    <t>{ÉªÉÇiÉ</t>
  </si>
  <si>
    <t>´É¹ÉÇ</t>
  </si>
  <si>
    <t>Ê¤ÉxÉ{ÉMÉÉ®úÒ ®úVÉÉ</t>
  </si>
  <si>
    <t>-</t>
  </si>
  <si>
    <t>BEÚòhÉ OÉÉ½þªÉ ºÉä´ÉÉ</t>
  </si>
  <si>
    <t>¨½þhÉVÉäSÉ ´É¹Éæ</t>
  </si>
  <si>
    <t>{ÉªÉÈiÉ</t>
  </si>
  <si>
    <t>¨ÉÖ³ý ´ÉäiÉxÉ</t>
  </si>
  <si>
    <t>OÉäb÷ {Éä.</t>
  </si>
  <si>
    <t>BEÚòhÉ ®úCEò¨É</t>
  </si>
  <si>
    <t>BEÖòhÉ</t>
  </si>
  <si>
    <t xml:space="preserve">¶Éä´É]õSÉä +ÆÊiÉ¨É ´ÉäiÉxÉ </t>
  </si>
  <si>
    <t>Ê´ÉkÉ Ê´É¦ÉÉMÉÉ ÊxÉhÉÇªÉ Gò. ºÉäÊxÉ´Éä 1009/|É.Gò.-33/ºÉä´ÉÉ -4 ÊnùxÉÉÆEò 22/3/2009 SªÉÉ {ÉÊ®úSUäônù Gò. 6 xÉÖºÉÉ®ú ºÉ®úÉºÉ®úÒ ´ÉäiÉxÉÉSªÉÉ ËEò´ÉÉ ¶Éä´É]õSªÉÉ ¨ÉÊ½þxªÉÉSªÉÉ +ÌVÉiÉ Eäò±Éä±ªÉÉ ¨ÉÖ³ý ´ÉäiÉxÉÉSªÉÉ 50 ]õCEäò ªÉÉ{ÉèEòÒ VÉÒ ®úCEò¨É Eò¨ÉÇSÉÉ-ªÉÉºÉ ±ÉÉ¦ÉnùÉªÉEò `ö®äú±É iÉÒ ®úCEò¨É ÊxÉ´ÉÞkÉÒ ´ÉäiÉxÉ ¨½þhÉÚxÉ +xÉÖYÉäªÉ +É½äþ iªÉÉxÉÖºÉÉ®ú</t>
  </si>
  <si>
    <t>¶Éä´É]õSÉä ´ÉäiÉxÉ °ü.</t>
  </si>
  <si>
    <t xml:space="preserve">SªÉÉ 50 ]õCEäò ®úCEò¨É </t>
  </si>
  <si>
    <t xml:space="preserve"> ¤É) +xÉÖYÉäªÉ EÖò]ÖÆõ¤É ÊxÉ´ÉÞkÉÒ ´ÉäiÉxÉ-</t>
  </si>
  <si>
    <t xml:space="preserve">SªÉÉ 30 ]õCEäò ®úCEò¨É </t>
  </si>
  <si>
    <t>iÉnÂùxÉÆiÉ®ú ºÉÉ¨ÉÉxªÉ nù®ú ¯û.</t>
  </si>
  <si>
    <t>ªÉÉÆxÉÉ ½þªÉÉiÉ¦É®ú +lÉ´ÉÉ {ÉÖxÉÇÊ´É´ÉÉ½þÉSªÉÉ iÉÉ®úJÉä{ÉÉ´ÉäiÉÉä näùªÉ ®úÉ½þÒ±É.</t>
  </si>
  <si>
    <t>40 ]õCEäò</t>
  </si>
  <si>
    <t xml:space="preserve">.+Æ¶É®úÉ¶ÉÒEò®úhÉ ¨ÉÖ±ªÉÆÉSÉÒ +ÉEòÉ®úhÉÒ </t>
  </si>
  <si>
    <t>Ênù.</t>
  </si>
  <si>
    <t xml:space="preserve">{ÉÉºÉÖxÉ +nùÉ Eò®úÉ´Éä </t>
  </si>
  <si>
    <r>
      <t xml:space="preserve">15) </t>
    </r>
    <r>
      <rPr>
        <sz val="16"/>
        <color theme="1"/>
        <rFont val="DV-TTYogesh"/>
        <family val="5"/>
      </rPr>
      <t xml:space="preserve">ÊxÉ´ÉÞkÉÂÒ ´ÉäiÉxÉ ´É ÊxÉ´ÉÞkÉÂÒ ´ÉäiÉxÉ Ê´É¹ÉªÉEò ±ÉÉ¦ÉÉSÉä ºÉÆÊ´ÉiÉ®úhÉ, {ÉÆSÉÉªÉiÉ ºÉÊ¨ÉiÉÒ, </t>
    </r>
  </si>
  <si>
    <t>¨ÉÉ¡ÇòiÉ</t>
  </si>
  <si>
    <t xml:space="preserve">´ÉÉSÉÉ : </t>
  </si>
  <si>
    <t>1)  ¨É½þÉ®úÉ¹]Åõ xÉÉMÉ®úÒ ºÉä´ÉÉ (ÊxÉ´ÉÞiÉÂÒ ´ÉäiÉxÉ) ÊxÉªÉ¨É 1982.</t>
  </si>
  <si>
    <t>3) ªÉÉ EòÉªÉÉÇ±ÉªÉÉSÉä +Énäù¶É GÆò.ºÉÉ|ÉÊ´É/+ÉºlÉÉ.4/+É®ú+É®ú/25/014 Ênù.25/12/2014</t>
  </si>
  <si>
    <t>4) ªÉÉ EòÉªÉÉÇ±ÉªÉÉSÉä +Énäù¶É GÆò.ºÉÉ|ÉÊ´É/+ÉºlÉÉ.4/+É®ú+É®ú/227/014 Ênù.17/8/2015</t>
  </si>
  <si>
    <t>5) ªÉÉ EòÉªÉÉÇ±ÉªÉÉSÉä +Énäù¶É GÆò.ºÉÉ|ÉÊ´É/+ÉºlÉÉ.4/+É®ú+É®ú/53/014 Ênù.25/2/2016</t>
  </si>
  <si>
    <t>ªÉÆÉSÉä Ênù.</t>
  </si>
  <si>
    <t>.+x´ÉªÉä |ÉÉ{iÉ</t>
  </si>
  <si>
    <t xml:space="preserve">   ZÉÉ±Éä±ÉÉ ÊxÉ´ÉÞkÉÒ ´ÉäiÉxÉ |ÉºiÉÉ´É.</t>
  </si>
  <si>
    <t>18/05/2017</t>
  </si>
  <si>
    <t>23/05/2017</t>
  </si>
  <si>
    <r>
      <t xml:space="preserve">1) ÊxÉ´ÉÞkÉÒ ´ÉäiÉxÉ nù®ú¨É½þÉ ®úCEò¨É </t>
    </r>
    <r>
      <rPr>
        <b/>
        <sz val="15.5"/>
        <color theme="1"/>
        <rFont val="DV-TTYogesh"/>
        <family val="5"/>
      </rPr>
      <t xml:space="preserve">¯û{ÉªÉä- </t>
    </r>
    <r>
      <rPr>
        <sz val="15.5"/>
        <color theme="1"/>
        <rFont val="DV-TTYogesh"/>
        <family val="5"/>
      </rPr>
      <t xml:space="preserve"> </t>
    </r>
    <r>
      <rPr>
        <b/>
        <sz val="16"/>
        <color theme="1"/>
        <rFont val="DV-TTYogesh"/>
        <family val="5"/>
      </rPr>
      <t/>
    </r>
  </si>
  <si>
    <t>{ÉÉºÉÚxÉ näùªÉ ®úÉÊ½þ±É.</t>
  </si>
  <si>
    <t xml:space="preserve">2) ={ÉnùÉxÉ ®úCEò¨É </t>
  </si>
  <si>
    <t>.+IÉ®úÒ ¯û</t>
  </si>
  <si>
    <t>3) +xÉÖYÉäªÉ ÊxÉ´ÉÞkÉÒ ´ÉäiÉxÉÉ{ÉèEòÒ ®úCEò¨É ¯û{ÉªÉä</t>
  </si>
  <si>
    <t xml:space="preserve">.+Æ¶É®úÉ¶ÉÒEò®úhÉÉºÉ ¨ÉÉxªÉiÉÉ näùhÉäiÉ ªÉä&gt;ðxÉ iªÉÉÆSÉä </t>
  </si>
  <si>
    <t>.+Æ¶É®úÉ¶ÉÒEò®úhÉ ¨ÉÖ±ªÉ ®úCEò¨É ¯û{ÉªÉä</t>
  </si>
  <si>
    <t xml:space="preserve">.+IÉ®úÒ </t>
  </si>
  <si>
    <r>
      <t>4) +Æ¶É®úÉ¶ÉÒEò®úhÉÉ xÉÆiÉ®ú Eò¨ÉÒ nù®úÉxÉä +nùÉ Eò®úÉ´ÉªÉÉSÉä ÊxÉ´ÉÞkÉÒ ¯û.</t>
    </r>
    <r>
      <rPr>
        <b/>
        <sz val="15.5"/>
        <color theme="1"/>
        <rFont val="DV-TTYogesh"/>
        <family val="5"/>
      </rPr>
      <t xml:space="preserve"> </t>
    </r>
  </si>
  <si>
    <r>
      <t xml:space="preserve">5) ¨ÉÖ³äý ÊxÉ´ÉÞkÉÒ ´ÉäiÉxÉÉ´É®ú ÊnùxÉÉÆE </t>
    </r>
    <r>
      <rPr>
        <b/>
        <sz val="16"/>
        <color theme="1"/>
        <rFont val="DV-TTYogesh"/>
        <family val="5"/>
      </rPr>
      <t/>
    </r>
  </si>
  <si>
    <t xml:space="preserve"> {ÉÉºÉÚxÉ +xÉÖYÉäªÉ nù®úÉxÉä ¨É½þÉMÉÉ&lt;Ç ´ÉÉfø näùªÉ ®úÉÊ½þ±É.</t>
  </si>
  <si>
    <r>
      <t xml:space="preserve">6)+xÉÖYÉäªÉ ÊxÉ´ÉÞkÉÒ ´ÉäiÉxÉ ´É ¨É½þÉMÉÉ&lt;Ç ´ÉÉfø ªÉÉÆSÉä ºÉÆÊ´ÉiÉ®úhÉ MÉ]õÊ´ÉEòÉºÉ +ÊvÉEòÉ®úÒ {ÉÆSÉÉªÉiÉ ºÉÊ¨ÉiÉÒ </t>
    </r>
    <r>
      <rPr>
        <b/>
        <sz val="16"/>
        <color theme="1"/>
        <rFont val="DV-TTYogesh"/>
        <family val="5"/>
      </rPr>
      <t/>
    </r>
  </si>
  <si>
    <t>½äþ Eò®úiÉÒ±É.</t>
  </si>
  <si>
    <r>
      <t xml:space="preserve">7) Ênù. </t>
    </r>
    <r>
      <rPr>
        <b/>
        <sz val="16"/>
        <color theme="1"/>
        <rFont val="DV-TTYogesh"/>
        <family val="5"/>
      </rPr>
      <t/>
    </r>
  </si>
  <si>
    <t xml:space="preserve">SÉä xÉÉ¨ÉÊxÉnæù¶ÉxÉ {ÉjÉÉxÉÖºÉÉ®ú ½þªÉÉiÉEòÉ±ÉÒxÉ ÊxÉ´ÉÞkÉÒ ´ÉäiÉxÉÉSÉÒ lÉEò¤ÉÉEòÒ </t>
  </si>
  <si>
    <t>ªÉÉÆxÉÉ +xÉÖYÉäªÉ ®úÉÊ½þ±É.</t>
  </si>
  <si>
    <t xml:space="preserve">8)ÊxÉ´ÉÞkÉÒ ´ÉäiÉxÉvÉÉ®úEòÉSÉä ¨ÉÞiªÉÖxÉÆiÉ®ú nÚùºÉ®äú Ênù´ÉºÉÉ{ÉÉºÉÚxÉ ´ÉÉføÒ´É nù®úÉxÉä EÖò]ÚÆõ¤É ÊxÉ´ÉÞkÉÒ ´ÉäiÉxÉ nù.¨É.¯û. </t>
  </si>
  <si>
    <t xml:space="preserve">|É¨ÉÉhÉä ÊnùxÉÆÉEò </t>
  </si>
  <si>
    <t>{ÉÉ´ÉäiÉÉä iÉnÂùxÉÆiÉ®ú ®úCEò¨É ¯û.</t>
  </si>
  <si>
    <t>|É¨ÉÉhÉä</t>
  </si>
  <si>
    <t>ªÉÉÆxÉÉ ½þªÉÉiÉ¦É®ú ËEò´ÉÉ {ÉÖxÉÇÊ´É´ÉÉ½þÉSÉä iÉÉ®úJÉä {ÉÉ´ÉäiÉÉä näùªÉ ®úÉÊ½þ±É..</t>
  </si>
  <si>
    <t>9) +Æ¶É®úÉ¶ÉÒEò®úhÉÉ¨ÉÖ³äý Eò¨ÉÒ nù®úÉxÉä +xÉÖYÉäªÉ ½þÉähÉÉ®äú ÊxÉ´ÉÞkÉÒ ´ÉäiÉxÉÉ ºÉÆ¤ÉvÉÒSÉÉ iÉ{É¶ÉÒ±É +Æ¶É®úÉ¶ÉÒEò®úhÉ ¨ÉÖ±ªÉ        |ÉnùÉxÉÉSªÉÉ iÉ{É¶ÉÒ±ÉÉºÉ½þ ªÉÉ {ÉjÉÉSÉä ¶Éä´É]õÒ +±ÉÉÊ½þnùÉ Eò®úhªÉÉiÉ +É±Éä±ÉÉ +É½äþ.</t>
  </si>
  <si>
    <t xml:space="preserve">10) ºÉnù®ú ¤ÉÉ¤ÉÒ´É®ú ½þÉähÉÉ®úÉ ºÉä´ÉÉÊxÉ´ÉÞkÉÒ ´ÉäiÉxÉ näùhÉäSÉÒ ªÉÉäVÉxÉÉ ¶ÉÉºÉEòÒªÉ JÉSÉÇÉ¨ÉvªÉä JÉSÉÇ ]õÉEòhªÉÉiÉ ªÉÉ´ÉÉ. </t>
  </si>
  <si>
    <r>
      <t xml:space="preserve">12) </t>
    </r>
    <r>
      <rPr>
        <b/>
        <sz val="15.5"/>
        <color theme="1"/>
        <rFont val="DV-TTYogesh"/>
        <family val="5"/>
      </rPr>
      <t xml:space="preserve">´ÉºÉÖ±ÉÒ – </t>
    </r>
  </si>
  <si>
    <r>
      <t xml:space="preserve">|ÉiÉ- </t>
    </r>
    <r>
      <rPr>
        <sz val="15.5"/>
        <color theme="1"/>
        <rFont val="DV-TTYogesh"/>
        <family val="5"/>
      </rPr>
      <t xml:space="preserve">1) ÊxÉ´ÉÞkÉÒ ´ÉäiÉxÉvÉÉ®úEò </t>
    </r>
  </si>
  <si>
    <r>
      <t xml:space="preserve">    2) MÉ]õ Ê´ÉEòÉºÉ +ÊvÉEòÉ®úÒ, {ÉÆSÉÉªÉiÉ ºÉÊ¨ÉiÉÒ, </t>
    </r>
    <r>
      <rPr>
        <sz val="16"/>
        <color theme="1"/>
        <rFont val="DV-TTYogesh"/>
        <family val="5"/>
      </rPr>
      <t/>
    </r>
  </si>
  <si>
    <t>ªÉÉÆxÉÉ ºÉÉä¤ÉiÉ –{ÉÒ.{ÉÒ.+Éä. {ÉÉºÉ¤ÉÖEòÉºÉ½þ.</t>
  </si>
  <si>
    <t xml:space="preserve">         3) ¨É.¨ÉÖJªÉ ±ÉäJÉÉ ´É Ê´ÉkÉ +ÊvÉEòÉ®úÒ ÊVÉ.{É.VÉ³ýMÉÉÆ´É ªÉÉÆxÉÉ ¨ÉÉÊ½þiÉÒºÉÉ`öÒ ºÉÊ´ÉxÉªÉ ºÉÉnù®ú. </t>
  </si>
  <si>
    <t>JALGAON ZILLA PARISHAD FORM APP 8-A</t>
  </si>
  <si>
    <t>PENSION PAYMENT ORDER</t>
  </si>
  <si>
    <t>DISBURSER’S PORTION</t>
  </si>
  <si>
    <r>
      <t xml:space="preserve">                                 Head of Account </t>
    </r>
    <r>
      <rPr>
        <b/>
        <sz val="10"/>
        <color theme="1"/>
        <rFont val="Arial"/>
        <family val="2"/>
      </rPr>
      <t xml:space="preserve">:- </t>
    </r>
    <r>
      <rPr>
        <b/>
        <sz val="14"/>
        <color theme="1"/>
        <rFont val="DV-TTYogesh"/>
        <family val="5"/>
      </rPr>
      <t xml:space="preserve"> ÊxÉ´ÉÞkÉÒ ´ÉäiÉxÉ näùhÉäSÉÒ ªÉÉäVÉxÉÉ</t>
    </r>
  </si>
  <si>
    <t>Major Head.19 : Pension and Other Retirement Benefits</t>
  </si>
  <si>
    <t>Minor Head IV : Payment of Pensions</t>
  </si>
  <si>
    <r>
      <t xml:space="preserve">Place for Signature of   </t>
    </r>
    <r>
      <rPr>
        <sz val="10"/>
        <color theme="1"/>
        <rFont val="DV-TTYogesh"/>
        <family val="5"/>
      </rPr>
      <t xml:space="preserve">    </t>
    </r>
    <r>
      <rPr>
        <sz val="14"/>
        <color theme="1"/>
        <rFont val="DV-TTYogesh"/>
        <family val="5"/>
      </rPr>
      <t xml:space="preserve"> </t>
    </r>
    <r>
      <rPr>
        <b/>
        <sz val="14"/>
        <color theme="1"/>
        <rFont val="DV-TTYogesh"/>
        <family val="5"/>
      </rPr>
      <t xml:space="preserve">¶ÉÉºÉEòÒªÉ JÉSÉÇ  </t>
    </r>
    <r>
      <rPr>
        <sz val="14"/>
        <color theme="1"/>
        <rFont val="DV-TTYogesh"/>
        <family val="5"/>
      </rPr>
      <t xml:space="preserve">                             </t>
    </r>
    <r>
      <rPr>
        <sz val="10"/>
        <color theme="1"/>
        <rFont val="Arial"/>
        <family val="2"/>
      </rPr>
      <t xml:space="preserve">           D.L.Bd.Servants</t>
    </r>
  </si>
  <si>
    <t>Class of Pension Date of Order Sanctioning it</t>
  </si>
  <si>
    <t>Personal Indentication</t>
  </si>
  <si>
    <t>Hight</t>
  </si>
  <si>
    <t>Date of approximate Date of Birth</t>
  </si>
  <si>
    <t>Sect.</t>
  </si>
  <si>
    <t>Residence Showing Village and Pargona</t>
  </si>
  <si>
    <t>Amount of monthly Pension</t>
  </si>
  <si>
    <t>{ÉÖ¯û¹É</t>
  </si>
  <si>
    <t xml:space="preserve">ÊxÉ´ÉÞkÉÒ ´ÉäiÉxÉ ¯û   1/6/2016 </t>
  </si>
  <si>
    <t xml:space="preserve">ªÉÉ nù®úÉxÉä Ênù. </t>
  </si>
  <si>
    <t>{ÉÉºÉÖxÉ nù.¨É. näùªÉ ®úÉÊ½þ±É</t>
  </si>
  <si>
    <t>MÉ]õ Ê´ÉEòÉºÉ +ÊvÉEòÉ®úÒ {ÉÆSÉÉªÉiÉ ºÉÊ¨ÉiÉÒ</t>
  </si>
  <si>
    <t>ªÉÉÆxÉÒ +nùÉ Eò®úÉ´ÉªÉÉSÉÉ iÉ{ÉÊ¶É±É</t>
  </si>
  <si>
    <t xml:space="preserve">Ê´ÉGòÒ®ú.°ü </t>
  </si>
  <si>
    <t>SÉä ¨ÉÖ±ªÉ ®úCC¨É °ü{ÉªÉä</t>
  </si>
  <si>
    <t>.+Æ¶É®úÉ¶ÉÒEò®úhÉÉ xÉÆiÉ®ú Eò¨ÉÒ nù®úÉxÉä +nùÉ Eò®úÉ´ÉªÉÉSÉä ÊxÉ´ÉÞkÉÒ ´ÉäiÉxÉ ¯û.</t>
  </si>
  <si>
    <t>Zilla Parishad Jalgaon</t>
  </si>
  <si>
    <t>No.                                                                      the                                               20</t>
  </si>
  <si>
    <t xml:space="preserve">Sir, </t>
  </si>
  <si>
    <r>
      <t xml:space="preserve"> Until Further Notice, and on the Expirtion of Every Month, be pleased pay to</t>
    </r>
    <r>
      <rPr>
        <sz val="15"/>
        <color theme="1"/>
        <rFont val="DV-TTYogesh"/>
        <family val="5"/>
      </rPr>
      <t xml:space="preserve"> </t>
    </r>
    <r>
      <rPr>
        <sz val="16"/>
        <color theme="1"/>
        <rFont val="DV-TTYogesh"/>
        <family val="5"/>
      </rPr>
      <t xml:space="preserve"> </t>
    </r>
    <r>
      <rPr>
        <b/>
        <sz val="16"/>
        <color theme="1"/>
        <rFont val="DV-TTYogesh"/>
        <family val="5"/>
      </rPr>
      <t xml:space="preserve"> </t>
    </r>
    <r>
      <rPr>
        <sz val="10"/>
        <color theme="1"/>
        <rFont val="Arial"/>
        <family val="2"/>
      </rPr>
      <t/>
    </r>
  </si>
  <si>
    <t xml:space="preserve">®úÉäÉVÉÒ ºÉä´ÉÉÊxÉ´ÉÞkÉ ZÉÉ±Éä </t>
  </si>
  <si>
    <t>The Sum of Rupees</t>
  </si>
  <si>
    <t xml:space="preserve">(less income tax) </t>
  </si>
  <si>
    <t xml:space="preserve">being the amount of pension as </t>
  </si>
  <si>
    <t>|É¨ÉÉhÉä ÊnùxÉÉÆEò</t>
  </si>
  <si>
    <t>{ÉÉ´ÉäiÉÉä iÉnÂùxÉÆiÉ®ú ¯û.</t>
  </si>
  <si>
    <t xml:space="preserve">ªÉÉÆxÉÉ ½þªÉÉiÉ¦É®ú ËEò´ÉÉ {ÉÖxÉÇÊ´É´ÉÉ½þÉSÉä </t>
  </si>
  <si>
    <t>iÉÉ®úJÉä {ÉÉ´ÉäiÉÉä näùªÉ ®úÉÊ½þ±É.</t>
  </si>
  <si>
    <t xml:space="preserve">production of the Pensioner’s Portion of this Order taking from the claimant a receipt for the </t>
  </si>
  <si>
    <t xml:space="preserve">amount according to usal from.the payment should commence from  </t>
  </si>
  <si>
    <t xml:space="preserve">                                       </t>
  </si>
  <si>
    <t>Dy Chief Accounts &amp; Finance Officer,</t>
  </si>
  <si>
    <t xml:space="preserve">  </t>
  </si>
  <si>
    <t xml:space="preserve">                                   Zilla Parishad, Jalgaon</t>
  </si>
  <si>
    <t xml:space="preserve">Accounts Officer F.D.                     </t>
  </si>
  <si>
    <r>
      <t xml:space="preserve">The Block Development Officer,           </t>
    </r>
    <r>
      <rPr>
        <b/>
        <sz val="16"/>
        <color theme="1"/>
        <rFont val="DV-TTYogesh"/>
        <family val="5"/>
      </rPr>
      <t>]õÒ{É:-</t>
    </r>
    <r>
      <rPr>
        <b/>
        <sz val="14"/>
        <color theme="1"/>
        <rFont val="DV-TTYogesh"/>
        <family val="5"/>
      </rPr>
      <t xml:space="preserve"> </t>
    </r>
    <r>
      <rPr>
        <b/>
        <u/>
        <sz val="14"/>
        <color theme="1"/>
        <rFont val="DV-TTYogesh"/>
        <family val="5"/>
      </rPr>
      <t>EÖò.ÊxÉ.´Éä vÉÉ®úEò ºÉä´ÉäiÉ +ºÉ±ÉäºÉ EÖò.ÊxÉ.´Éä.´É®ú ¨É½þÉMÉÉ&lt;Ç näùªÉ xÉÉ½þÒ.</t>
    </r>
  </si>
  <si>
    <t>Panchayat Samiti,</t>
  </si>
  <si>
    <r>
      <t>Note –</t>
    </r>
    <r>
      <rPr>
        <sz val="10"/>
        <color theme="1"/>
        <rFont val="Arial"/>
        <family val="2"/>
      </rPr>
      <t>1) No pension shall be liable to seizure, attachment or [sequstratien] by process of any court in a part A and C states of india at the instance of creditor for demand against the pensioner [ Sec. II Act XXII of 1871].</t>
    </r>
  </si>
  <si>
    <t xml:space="preserve">            2) Payment this order to be made only to the pensioner in person, with the following exceptions</t>
  </si>
  <si>
    <t xml:space="preserve">            A] To person Specially exempted by the Government.</t>
  </si>
  <si>
    <t xml:space="preserve">            B] To Females unaccustomed to appear in public and to person unable to appear on account of illness or           bodily infirmity payment in both classes [a] and [b] in made on production of a life certificate signed by aresponsible officer of Government or other well-known and trustworthy person. </t>
  </si>
  <si>
    <t xml:space="preserve">           C] To any person sending a life certificate signed by some person exercessing the powers of a Magistrate of any class under the criminal procedure code or by any Registrar or Sub-registrar under the registration Act or by any pensioned Officer who before retirements, exercised the powers of a magistrate, or by chaplain or any gazetted Officer of Government or by a munsiff or by any person holding a government </t>
  </si>
  <si>
    <t xml:space="preserve">           D] In all cases reffered to in cluces [a] [b] and [c] the disbusing officer must at least once a year require proof, independen of that furnsed by the Life Certificate, or the continued existence of the pensioner.</t>
  </si>
  <si>
    <t>Reverse of Disburse’s Portion</t>
  </si>
  <si>
    <r>
      <t xml:space="preserve">Amount of Pension of Rs.                </t>
    </r>
    <r>
      <rPr>
        <b/>
        <sz val="16"/>
        <color theme="1"/>
        <rFont val="DV-TTYogesh"/>
        <family val="5"/>
      </rPr>
      <t xml:space="preserve"> /-</t>
    </r>
    <r>
      <rPr>
        <sz val="10"/>
        <color theme="1"/>
        <rFont val="Arial"/>
        <family val="2"/>
      </rPr>
      <t xml:space="preserve">  (in words) </t>
    </r>
    <r>
      <rPr>
        <b/>
        <sz val="14"/>
        <color theme="1"/>
        <rFont val="DV-TTYogesh"/>
        <family val="5"/>
      </rPr>
      <t xml:space="preserve">. </t>
    </r>
  </si>
  <si>
    <t>This Document is to be retained by the Disbursing Officer so long as the authority remains in force in such mar.ner that the pensioner shall have no access to it. Every separate payment is to be recorded below.</t>
  </si>
  <si>
    <t>20               -20</t>
  </si>
  <si>
    <t>20        -20</t>
  </si>
  <si>
    <t>20         -20</t>
  </si>
  <si>
    <t>20       -20</t>
  </si>
  <si>
    <t>Date of payment</t>
  </si>
  <si>
    <t>Dis-bursing Officers Initials</t>
  </si>
  <si>
    <t>Remarks</t>
  </si>
  <si>
    <t>March          -</t>
  </si>
  <si>
    <t xml:space="preserve">ªÉÉÆSÉä EòbÖ÷xÉ +nùÉ Eò®úÉ´ÉªÉÉSªÉÉ ®úCEò¨ÉÉÆSÉÉ iÉ{ÉÊ¶É±É    </t>
  </si>
  <si>
    <t>April             -</t>
  </si>
  <si>
    <t xml:space="preserve">                                      </t>
  </si>
  <si>
    <t>.+Æ¶É®úÉ¶ÉÒEò®úhÉ ¨ÉÖ±ªÉ</t>
  </si>
  <si>
    <t xml:space="preserve"> ={ÉnùÉxÉ</t>
  </si>
  <si>
    <t>May              -</t>
  </si>
  <si>
    <t>June             -</t>
  </si>
  <si>
    <t xml:space="preserve"> +ÊiÉ|ÉnùÉxÉ ´ÉºÉÖ±ÉÒ ¯û </t>
  </si>
  <si>
    <t>Jully             -</t>
  </si>
  <si>
    <t>ÊxÉ´´É³ý näùªÉ ®úCEò¨É ¯û.</t>
  </si>
  <si>
    <t>August         -</t>
  </si>
  <si>
    <t>September   -</t>
  </si>
  <si>
    <r>
      <t>.+¶ÉÆ®úÉ¶ÉÒEò®úhÉÉ xÉÆiÉ®ú Eò¨ÉÒ nù®úÉxÉä +nùÉ Eò®úÉ´ÉªÉÉSÉä ÊxÉ´ÉÞkÉÒ ´ÉäiÉxÉ</t>
    </r>
    <r>
      <rPr>
        <b/>
        <sz val="16"/>
        <color theme="1"/>
        <rFont val="DV-TTYogesh"/>
        <family val="5"/>
      </rPr>
      <t xml:space="preserve"> ¯û{ÉªÉä</t>
    </r>
  </si>
  <si>
    <t>October       -</t>
  </si>
  <si>
    <t>November   -</t>
  </si>
  <si>
    <t>December   -</t>
  </si>
  <si>
    <t>January       -</t>
  </si>
  <si>
    <t>February     -</t>
  </si>
  <si>
    <t>½äþ ÊxÉªÉiÉ ´ÉªÉÉä¨ÉÉxÉÉ xÉÖºÉÉ®ú ÊnùxÉÉÆEò</t>
  </si>
  <si>
    <r>
      <rPr>
        <b/>
        <sz val="16"/>
        <color theme="1"/>
        <rFont val="DV-TTYogesh"/>
        <family val="5"/>
      </rPr>
      <t>16)</t>
    </r>
    <r>
      <rPr>
        <sz val="16"/>
        <color theme="1"/>
        <rFont val="DV-TTYogesh"/>
        <family val="5"/>
      </rPr>
      <t xml:space="preserve"> </t>
    </r>
    <r>
      <rPr>
        <b/>
        <sz val="16"/>
        <color theme="1"/>
        <rFont val="DV-TTYogesh"/>
        <family val="5"/>
      </rPr>
      <t xml:space="preserve">´ÉºÉÖ±ÉÒ - </t>
    </r>
    <r>
      <rPr>
        <sz val="16"/>
        <color theme="1"/>
        <rFont val="DV-TTYogesh"/>
        <family val="5"/>
      </rPr>
      <t xml:space="preserve">  </t>
    </r>
  </si>
  <si>
    <t>ºÉä. {ÉÖ. {ÉÞ¹]õ Gò</t>
  </si>
  <si>
    <t xml:space="preserve">xÉºiÉÒ ¨ÉvÉÒ±É {ÉÞ¹]õ Gò </t>
  </si>
  <si>
    <t>1) ÊxÉªÉ¨É 121 (1) (B) (BEò) ºÉÆ{ÉÚhÉÇ ºÉä´ÉäSÉÒ {Éb÷iÉÉ³ýhÉÒ |É¨ÉÉhÉ{ÉjÉ</t>
  </si>
  <si>
    <t xml:space="preserve">2) ºÉä´ÉäiÉ |É´Éä¶É Eäò±ªÉÉ{ÉÉºÉÚxÉ ºÉä´ÉÉÊxÉ´ÉÞkÉÒ ½þÉä&lt;Ç{ÉªÉÈiÉ / ¨ÉªÉiÉ ZÉÉ±ªÉÉ{ÉªÉÈiÉ   </t>
  </si>
  <si>
    <t xml:space="preserve">    {ÉÆSÉ´ÉÉÌ¹ÉEò {Éb÷iÉÉ³ýhÉÒ |É¨ÉÉÊhÉiÉ xÉÉånù</t>
  </si>
  <si>
    <t xml:space="preserve">3) ´ÉäiÉxÉ näùªÉEòÉxÉÖºÉÉ®ú ºÉä´ÉäSÉÒ ´ÉÉÌ¹ÉEò {Éb÷iÉÉ³ýhÉÒ |É¨ÉÉÊhÉiÉ xÉÉånù </t>
  </si>
  <si>
    <t xml:space="preserve">4) ¨ÉÉMÉÒ±É nù½þÉ ´É¹ÉÉÇiÉ Ê´ÉÊ´ÉvÉ EòÉªÉÉÇ±ÉªÉÉiÉ / iÉÉ±ÉÖCªÉÉiÉ ºÉä´ÉÉ Eäò±Éä±ÉÒ +ºÉä±É iÉ®ú iªÉÉ EòÉªÉÉÇ±ÉªÉÉSÉä +É´É¶ªÉEò iÉä xÉÉ ½þ®úEòiÉ |É¨ÉÉhÉ{ÉjÉ </t>
  </si>
  <si>
    <t xml:space="preserve"> 1) EòÉªÉÉÇ±ÉªÉÉSÉä xÉÉÆ´É                      EòÉ±ÉÉ´ÉvÉÒ</t>
  </si>
  <si>
    <t>5) ºÉä´ÉäiÉÒ±É xÉä¨ÉhÉÖEò Ê´É½þÒiÉ ´ÉªÉÉä¨ÉªÉÉÇnäùiÉ ZÉÉ±ÉÒ xÉºÉ±ªÉÉºÉ ´ÉªÉ IÉ¨ÉÉ{ÉhÉÉ¤ÉÉ¤ÉiÉ ºÉÆ¤ÉÆÊvÉiÉ +ÊvÉEòÉ­ªÉÉSÉä IÉ¨ÉÉ{ÉÉ±ÉxÉ |É¨ÉÉhÉ{ÉjÉ</t>
  </si>
  <si>
    <t>6) xÉÉ SÉÉèEò¶ÉÒ nùÉJÉ±ÉÉ</t>
  </si>
  <si>
    <t>7) xÉÉ näùªÉ nùÉJÉ±É</t>
  </si>
  <si>
    <t>8) ¯ûMhÉiÉÉ ÊxÉ´ÉÞkÉÒºÉÉ`öÒ +ºÉ±Éä±Éä ´ÉènùªÉEòÒªÉ |É¨ÉÉhÉ{ÉjÉ</t>
  </si>
  <si>
    <t xml:space="preserve">9) +Æ¶É®úÉ¶ÉÒEò®úhÉÉ¤ÉÉ¤ÉiÉ +É´É¶ªÉEò iÉÉä Ê´É½þÒiÉ xÉ¨ÉÖxªÉÉiÉÒ±É +VÉÇ </t>
  </si>
  <si>
    <t>10) º´ÉäSUôÉ ÊxÉ´ÉÞkÉÒ |ÉEò®úhÉ Eò¨ÉÇSÉÉ­ªÉÉxÉä Ênù±Éä±ªÉÉ xÉÉä]õÒºÉÒSÉÉ ÊnùxÉÉÆEò ´É EòÉ±ÉÉ´ÉvÉÒ ºÉä´ÉÉ{ÉÖºiÉEòÉ¨ÉvªÉä xÉÉånù PÉäiÉ±ªÉÉ¤ÉÉ¤ÉiÉ |É¨ÉÉÊhÉiÉ xÉÉånù</t>
  </si>
  <si>
    <t xml:space="preserve">11) SÉÉèlÉä ´ÉäiÉxÉ +ÉªÉÉäMÉ / {ÉÉSÉ´Éä ´ÉäiÉxÉ +ÉªÉÉäMÉ / ºÉ½þÉ´Éä ´ÉäiÉxÉ +ÉªÉÉäMÉÉxÉÖºÉÉ®ú Eäò±Éä±ªÉÉ ´ÉäiÉxÉÊxÉÎ¶SÉiÉÒSÉÒ {Éb÷iÉÉ³ýhÉÒ |É¨ÉÉÊhÉiÉ xÉÉånù </t>
  </si>
  <si>
    <t xml:space="preserve">12) nùIÉiÉÉ ®úÉävÉ +Éä±ÉÉÆb÷hªÉÉºÉ {É®ú´ÉÉxÉMÉÒ Ênù±Éä¤ÉÉ¤ÉiÉ ºÉä´ÉÉ{ÉÖºiÉEòÉ¨ÉvªÉä |É¨ÉÉÊhÉiÉ xÉÉånù </t>
  </si>
  <si>
    <t>13) ÊxÉ±ÉÆ¤ÉxÉÉSÉÉ EòÉ±ÉÉ´ÉvÉÒ ÊxÉ´ÉÞkÉÒ ´ÉäiÉxÉ ºÉÉ`öÒ +½ÇþiÉÉEòÉ®úÒ ºÉä´ÉÉ vÉ®úhªÉÉSÉÒ º{É¹]õ{ÉhÉä |É¨ÉÉÊhÉiÉ xÉÉånù</t>
  </si>
  <si>
    <t>14) ºÉä´ÉÉ{ÉÖºiÉEòÉ¨ÉvªÉä ºÉä´ÉäiÉ EòÉªÉ¨É Eäò±ªÉÉSÉÒ |É¨ÉÉÊhÉiÉ xÉÉånù</t>
  </si>
  <si>
    <t>15) +ÆÊiÉ¨É ´ÉäiÉxÉ |É¨ÉÉhÉ{ÉjÉ</t>
  </si>
  <si>
    <t xml:space="preserve">16) ¶ÉÉºÉEòÒªÉ EòVÉÇ, ¶ÉÉºÉEòÒªÉ MÉ]õ Ê´É¨ÉÉ ªÉÉäVÉxÉä+ÆiÉMÉÇ PÉ®ú¤ÉÉÆvÉhÉÒ EòVÉÇ, ÊVÉ {É PÉ®ú¤ÉÉÆvÉhÉÒ +OÉÒ¨É PÉäiÉ±Éä +É½äþ / xÉÉ½þÒ </t>
  </si>
  <si>
    <t xml:space="preserve">    1) PÉäiÉ±Éä±Éä +ºÉ±ªÉÉºÉ ºÉä´ÉÉ {ÉÖºiÉEòÉ¨ÉvªÉä xÉÉånù PÉäiÉ±ÉÒ +É½äþ</t>
  </si>
  <si>
    <t xml:space="preserve">    2) +OÉÒ¨ÉvÉxÉ ¤ÉÉEòÒ +ºÉ±ªÉÉºÉ ºÉÆ¤ÉÆÊvÉiÉ EòÉªÉÉÇ±ÉªÉÉSÉÉ nùÉJÉ±ÉÉ</t>
  </si>
  <si>
    <t xml:space="preserve">    3) ¤ÉÉEòÒ xÉºÉ±ªÉÉºÉ iªÉÉ ¤ÉÉ¤ÉiÉSÉÉ nùÉJÉ±ÉÉ</t>
  </si>
  <si>
    <t xml:space="preserve">17) &lt;iÉ®ú ºÉÆºlÉÉEòbÚ÷xÉ =nùÉ 1) Eò¨ÉÇSÉÉ®úÒ Eò±ªÉÉhÉ ÊxÉvÉÒ ªÉÉÆSÉä Eòb÷Ò±É xÉÉ näùªÉ nùÉJÉ±É 2) MÉ. ºÉ. ºÉÉäºÉÉªÉ]õÒ 3) ªÉÉ´É±É ºÉÉäºÉÉªÉ]õÒ  4) ¦ÉÖºÉÉ´É³ý ºÉÉäºÉÉªÉ]õÒ 5) {ÉÉ®úÉä³ýÉ ºÉÉäºÉÉªÉ]õÒ 6) vÉÖ³äý xÉÆnÖù®ú¤ÉÉ®ú ºÉÉäºÉÉªÉ]õÒ 7) ¤ÉÄEòÉ </t>
  </si>
  <si>
    <r>
      <t xml:space="preserve">18) ºÉä´ÉÉÊxÉ´ÉÞkÉÒ |ÉºiÉÉ´ÉÉ¨ÉvÉÒ±É xÉ¨ÉÖxÉÉ Gò 3,5,6,7,11, xÉ¨ÉÖxÉÉ </t>
    </r>
    <r>
      <rPr>
        <sz val="11"/>
        <color theme="1"/>
        <rFont val="Arial"/>
        <family val="2"/>
      </rPr>
      <t>B</t>
    </r>
    <r>
      <rPr>
        <sz val="14"/>
        <color theme="1"/>
        <rFont val="DV-TTYogesh"/>
        <family val="5"/>
      </rPr>
      <t xml:space="preserve">  , ¦ÉÉMÉ 1, 3, xÉ¨ÉÖxÉÉ Gò 42 </t>
    </r>
    <r>
      <rPr>
        <sz val="11"/>
        <color theme="1"/>
        <rFont val="Arial"/>
        <family val="2"/>
      </rPr>
      <t>A</t>
    </r>
    <r>
      <rPr>
        <sz val="14"/>
        <color theme="1"/>
        <rFont val="DV-TTYogesh"/>
        <family val="5"/>
      </rPr>
      <t xml:space="preserve">  ºÉÆ{ÉÚhÉÇ ¦É¯ûxÉ ºÉÉIÉÉÆÊEòiÉ Eäò±Éä±Éä </t>
    </r>
  </si>
  <si>
    <t xml:space="preserve">19)  ¨ÉÖ³ý ºÉä´ÉÉ{ÉÖºiÉEòÉ¨ÉvªÉä |ÉiªÉäEò xÉÉånù º´ÉÉIÉ®úÒiÉ Eäò±ªÉÉ¤ÉÉ¤ÉiÉ ºÉä´ÉÉ{ÉÖºiÉEòÉiÉ |É¨ÉÉÊhÉiÉ xÉÉånù </t>
  </si>
  <si>
    <t>20) ´ÉäiÉxÉ{Éb÷iÉÉ³ýhÉÒ¨ÉvªÉä nù¶ÉÇÊ´É±Éä±Éä VÉÉnùÉ |ÉnùÉxÉ ´ÉºÉÖ±ÉÒ ¤ÉÉ¤ÉiÉSÉÉ iÉCiÉÉ +lÉ´ÉÉ ¦É®úhÉÉ SÉ±ÉxÉÉSªÉÉ |ÉiÉÒ ¤ÉÉ¤ÉiÉSªÉÉ xÉÉÆänùÒ ºÉä´ÉÉ{ÉÖºiÉEòÉ¨ÉvªÉä |É¨ÉÉÊhÉiÉ xÉÉånù</t>
  </si>
  <si>
    <t xml:space="preserve">21) ºÉÆ´ÉMÉÉÇºÉÉ`öÒ +É´É¶ªÉEò +ºÉ±Éä±Éä |ÉÊ¶ÉIÉhÉ / {ÉÊ®úIÉÉ =kÉÒhÉÇ ZÉÉ±Éä¤ÉÉ¤ÉiÉ |É¨ÉÉÊhÉiÉ xÉÉånù </t>
  </si>
  <si>
    <t>22) +É´É¶ªÉEò +ºÉ±Éä±ªÉÉ {ÉÊ®úIÉÉ ºÉÖ]õ ZÉÉ±ªÉÉ +ºÉ±ªÉÉºÉ iªÉÉÆSÉÒ xÉÉÆänù ºÉä´ÉÉ{ÉÖºiÉEòÉ¨ÉvªÉä |É¨ÉÉÊhÉiÉ xÉÉånù</t>
  </si>
  <si>
    <t>23) +É´É¶ªÉEò +ºÉ±Éä±ÉÒ ´ÉºÉÖ±ÉÒ ={ÉnùÉxÉÉSªÉÉ ®úEò¨Éä{ÉäIÉÉ VÉÉºiÉ +ºÉä±É iÉ®ú ´ÉºÉÖ±ÉÒSÉÉ |ÉÉvÉÉxªÉGò¨É `ö®úÊ´É±ÉÉ +É½äþ / xÉÉ½þÒ</t>
  </si>
  <si>
    <t xml:space="preserve">24) ºÉä´ÉÉÊxÉ´ÉÞkÉÒ +Énäù¶ÉÉSÉÒ xÉÉÆänù ´É ¨ÉÉMÉÒ±É nùÉäxÉ ´É¹ÉÉÇiÉ ´ÉäiÉxÉ ¤É®úÉä¤É®ú Ênù±ÉäSÉÒ JÉÉjÉÒ Eäò±ªÉÉ¤ÉÉ¤ÉiÉ EòÉªÉÉÇ±ÉªÉ |É¨ÉÖJÉÉSªÉÉ º´ÉÉIÉ®úÉÒxÉä PÉäiÉ±Éä±ÉÒ |É¨ÉÉÊhÉiÉ xÉÉånù </t>
  </si>
  <si>
    <t xml:space="preserve">25) ºÉä´ÉÉÊxÉ´ÉÞkÉÒ +Énäù¶ÉÉSÉÒ |ÉiÉ / EòÉªÉÇ¨ÉÖCiÉ +Énäù¶ÉÉSÉÒ |ÉiÉ </t>
  </si>
  <si>
    <t xml:space="preserve">26) EÖò]ÖÆõ¤É ÊxÉ´ÉÞkÉ ´ÉäiÉxÉ ºÉÉ`öÒ ¨ÉÞiªÉÖSÉÉ nùÉJÉ±ÉÉ / ´ÉÉ®úºÉ nùÉJÉ±ÉÉ / xÉÉ¨ÉÊxÉnæù¶ÉxÉ {ÉjÉ </t>
  </si>
  <si>
    <r>
      <t xml:space="preserve">27) EÖò]ÖÆõ¤É ÊxÉ´ÉÞkÉ ´ÉäiÉxÉ ºÉÉ`öÒ BEòÉ{ÉäIÉÉ VÉÉºiÉ ´ªÉCiÉÒSÉÒ ¨ÉÉMÉhÉÒ +ºÉ±ªÉÉºÉ ¨Éä. xªÉÉªÉÉ±ÉªÉÉSÉä   </t>
    </r>
    <r>
      <rPr>
        <sz val="11"/>
        <color theme="1"/>
        <rFont val="Arial"/>
        <family val="2"/>
      </rPr>
      <t xml:space="preserve">Succession Certificate </t>
    </r>
  </si>
  <si>
    <t>28) EÖò]ÖÆõ¤É ÊxÉ´ÉÞkÉÒ ´ÉäiÉxÉ vÉÉ®úEò +YÉÉxÉ +ºÉ±ªÉÉºÉ ¨Éä xªÉÉªÉÉ±ÉªÉÉSÉä {ÉÉ±ÉEòi´É |É¨ÉÉhÉ{ÉjÉ ´É IÉÊiÉ{ÉÚiÉÔ¤ÉÆvÉ{ÉjÉ</t>
  </si>
  <si>
    <t xml:space="preserve">29) ¨ÉiÉÒ¨ÉÆnù EÖò]ÖÆõ¤É ÊxÉ´ÉÞkÉÒ ´ÉäiÉxÉ vÉÉ®úEòÉºÉÉ`öÒ ¨ÉÉ. ÊVÉ±½þÉ ¶É±ªÉ ÊSÉEòÒiºÉEò ªÉÉÆxÉÉ ´ÉènùªÉEòÒªÉ nùÉJÉ±ÉÉ ´É {ÉÉ±ÉEòÉSÉä IÉiÉÒ{ÉÖiÉÔ ¤ÉÆvÉ{ÉjÉ PÉäiÉ±Éä±Éä +É½äþ. </t>
  </si>
  <si>
    <t>30) EÖò]ÖÆõ¤É ÊxÉ´ÉÞkÉ ´ÉäiÉxÉ vÉÉ®úEò nùkÉEò +ºÉä±É iÉ®ú nùkÉEò PÉäiÉ±Éä±ÉÉ ¨ÉÖ±ÉMÉÉ / ¨ÉÖ±ÉMÉÒ ºÉä´ÉÉÊxÉ´ÉÞkÉÒ{ÉÚ´ÉÔ nùkÉEò PÉäiÉ±ªÉÉ¤ÉÉ¤ÉiÉ EòÉMÉnù{ÉjÉä</t>
  </si>
  <si>
    <t xml:space="preserve">31) EÖò]ÖÆõ¤É ÊxÉ´ÉÞkÉÒ ´ÉäiÉxÉ vÉÉ®úEò nùkÉEò PÉäiÉ±Éä±ÉÉ +ºÉä±É iÉ®ú ºÉä´ÉÉÊxÉ´ÉÞkÉÒ{ÉÚ´ÉÔ EòÉªÉnäù¶ÉÒ®ú nùkÉEò Ê´ÉvÉÉxÉ {ÉjÉ </t>
  </si>
  <si>
    <r>
      <t xml:space="preserve">32) Eò¨ÉÇSÉÉ®úÒ ºÉä´ÉäiÉ +ºÉiÉÉÆxÉÉ ¤Éä{ÉkÉÉ / {É®úÉÆMÉnùÉ ZÉÉ±Éä±ÉÉ +ºÉ±ªÉÉ |ÉEò®úhÉÒ {ÉÉäÊ±ÉºÉÉEòbä÷ |ÉlÉ¨É JÉ¤É®úÒ +½þ´ÉÉ±É </t>
    </r>
    <r>
      <rPr>
        <b/>
        <sz val="14"/>
        <color theme="1"/>
        <rFont val="DV-TTYogesh"/>
        <family val="5"/>
      </rPr>
      <t>(</t>
    </r>
    <r>
      <rPr>
        <b/>
        <sz val="11"/>
        <color theme="1"/>
        <rFont val="Arial"/>
        <family val="2"/>
      </rPr>
      <t>F I R</t>
    </r>
    <r>
      <rPr>
        <b/>
        <sz val="14"/>
        <color theme="1"/>
        <rFont val="DV-TTYogesh"/>
        <family val="5"/>
      </rPr>
      <t xml:space="preserve"> ) </t>
    </r>
    <r>
      <rPr>
        <sz val="14"/>
        <color theme="1"/>
        <rFont val="DV-TTYogesh"/>
        <family val="5"/>
      </rPr>
      <t xml:space="preserve">nùÉJÉ±É Eäò±ªÉÉSÉÒ |ÉiÉ iÉºÉäSÉ iÉ{ÉÉºÉ Eò¯ûxÉ näùJÉÒ±É ºÉnù®úSÉÒ ´ªÉCiÉÒ +Éfø³ÚýxÉ ªÉäiÉ xÉÉ½þÒ ªÉÉ¤ÉÉ¤ÉiÉ ºÉIÉ¨É {ÉÉä±ÉÒºÉ +ÊvÉEòÉ­ªÉÉSÉÉ nùÉJÉ±ÉÉ </t>
    </r>
  </si>
  <si>
    <t>iÉ{ÉÉºÉhÉÒ ªÉÉnùÒ</t>
  </si>
  <si>
    <t>(¨É½þÉ®úÉ¹]Åõ xÉÉMÉ®úÒ ºÉä´ÉÉ ºÉä´ÉÉ ÊxÉ´ÉÞkÉÒ ´ÉäiÉxÉ ÊxÉªÉ¨É 1982 ¨ÉvÉÒ±É ÊxÉªÉ¨É Gò 121 iÉä 123 xÉÖºÉÉ®ú )</t>
  </si>
  <si>
    <t xml:space="preserve">Eò¨ÉÇSÉÉ­ªÉÉSÉä xÉÉÆ´É </t>
  </si>
  <si>
    <t xml:space="preserve">½ÖþqùÉ </t>
  </si>
  <si>
    <t xml:space="preserve">´ÉäiÉxÉ¸ÉähÉÒ </t>
  </si>
  <si>
    <t xml:space="preserve">ºÉä´ÉÉ ºÉÖ¯û ÊnùxÉÉÆEò :-      </t>
  </si>
  <si>
    <t xml:space="preserve">ÊxÉ´ÉÞkÉÒ |ÉEòÉ®ú  ´É ºÉä´ÉÉÊxÉ´É,kÉÂÒ ÊnùxÉÉÆEò </t>
  </si>
  <si>
    <t>Ê´É¹ÉªÉ :- ÊVÉ±½þÉ {ÉÊ®ú¹Énù ¦ÉÉÊ´É¹ªÉ ÊxÉ´ÉÉÇ½þ ÊxÉvÉÒSÉÒ ºÉÆ{ÉÚhÉÇ ®úCEò¨É Ê¨É³ýhÉä ¤ÉÉ¤ÉiÉ.</t>
  </si>
  <si>
    <t xml:space="preserve">         </t>
  </si>
  <si>
    <t xml:space="preserve"> ={É®úÉäCiÉ Ê´É¹ÉªÉÉx´ÉªÉä Ê´ÉxÉÆiÉÒ EòÒ  </t>
  </si>
  <si>
    <t>ÊVÉ±½þÉ {ÉÊ®ú¹Énù VÉ³ýMÉÉÆ´É.</t>
  </si>
  <si>
    <t>ÊVÉ±½þÉ {ÉÊ®ú¹Énù ¦ÉÉÊ´É¹ªÉ ÊxÉ´ÉÉÇ½þ ÊxÉvÉÒ JÉÉiÉÒ Ê¶É±±ÉEò ºÉÆ{ÉÚhÉÇ ®úCEò¨É ¨ÉÉMÉhÉÒ +VÉÈ.</t>
  </si>
  <si>
    <t xml:space="preserve">¨ÉÉMÉhÉÒ nùÉ®úÉSÉä xÉÉÆ´É ´É ½ÖþvnùÉ </t>
  </si>
  <si>
    <t xml:space="preserve">ÊVÉ±½þÉ {ÉÊ®ú¹Énù ¦ÉÉÊ´É¹ªÉ ÊxÉ´ÉÉÇ½þ JÉÉiÉä Gò¨ÉÉÆEò </t>
  </si>
  <si>
    <t xml:space="preserve">ºÉä´ÉÉÊxÉ´ÉÞkÉÒ/®úÉVÉÒxÉÉ¨ÉÉ/EòÉ¨ÉÉ´É¯ûxÉ Eò¨ÉÒ Eäò±ªÉÉSÉÒ iÉÉ®úÒJÉ </t>
  </si>
  <si>
    <t xml:space="preserve">´ÉMÉÇhÉÒnùÉ®úÉSÉÒ ºÉä´ÉÉÊxÉ´ÉÞkÉÒ  iÉÉ®úÒJÉ </t>
  </si>
  <si>
    <t xml:space="preserve">´ÉÉ®úºÉÉSÉä xÉÉÆ´É ´É +VÉÉÇSªÉÉ iÉÉ®úJÉäºÉ ´ÉªÉ </t>
  </si>
  <si>
    <t xml:space="preserve">´ÉÉ®úºÉ +YÉÉxÉ +ºÉ±ªÉÉºÉ +YÉÉxÉ{ÉÉ±ÉEòÉSÉä xÉÉÆ´É </t>
  </si>
  <si>
    <t xml:space="preserve">®úCEò¨É EòÉä`äö Ê¨É³ýÉ´ÉªÉÉºÉ ½þ´ÉÒ (EòÉªÉÉÇ±ÉªÉÉSÉä xÉÉÆ´É ) </t>
  </si>
  <si>
    <t xml:space="preserve">½þ±±ÉÒ ®úÉ½þhªÉÉSÉÉ {ÉkÉÉ </t>
  </si>
  <si>
    <t>+VÉÉÇºÉÉä¤ÉiÉ JÉÉ±ÉÒ±É |É¨ÉÉhÉä EòÉMÉnù{ÉjÉ VÉÉäb÷±Éä±ÉÒ +É½äþiÉ.</t>
  </si>
  <si>
    <t xml:space="preserve">+ ) ¨ÉÞiªÉÚSÉÉ nùÉJÉ±ÉÉ </t>
  </si>
  <si>
    <t xml:space="preserve">¤É ) ºÉä´ÉÉÊxÉ´ÉÞkÉÒ +Énäù¶ÉÉSÉÒ |ÉiÉ </t>
  </si>
  <si>
    <t xml:space="preserve">Eò ) ´ÉÉ®úºÉÉSÉÉ nùÉJÉ±ÉÉ </t>
  </si>
  <si>
    <t>ºÉÉä¤ÉiÉ VÉÉäb÷±Éä±Éä +É½äþ</t>
  </si>
  <si>
    <t xml:space="preserve">|ÉÊiÉ </t>
  </si>
  <si>
    <t>ªÉÉÆxÉÉ ¨ÉÉÊ½þiÉÒºiÉ´É ºÉÊ´ÉxÉªÉ ºÉÉnù®ú</t>
  </si>
  <si>
    <t>JÉÉiÉä|É¨ÉÖJÉ/MÉ]õÊ´ÉEòÉºÉ +ÊvÉEòÉ®úÒ {ÉÆSÉÉªÉiÉ ºÉÊ¨ÉiÉÒ ªÉÉÆxÉÒ ¦É®úÉ´ÉªÉÉSÉÒ ¨ÉÉÊ½þiÉÒ JÉÉ±ÉÒ±É |É¨ÉÉhÉä.</t>
  </si>
  <si>
    <t xml:space="preserve">ÊVÉ.{É.¦ÉÉÊ´É¹ªÉ ÊxÉ´ÉÉÇ½þ ÊxÉvÉÒ JÉÉiÉä Gò¨ÉÉÆEò </t>
  </si>
  <si>
    <t xml:space="preserve">ºÉä´ÉÉÊxÉ´ÉÞkÉÒSÉÒ, ®úÉVÉÒxÉÉ¨ªÉÉSÉÒ, EòÉ¨ÉÉ´É¯ûxÉ </t>
  </si>
  <si>
    <t>Eò¨ÉÒ Eäò±ªÉÉSÉÒ iÉÉ®úÒJÉ</t>
  </si>
  <si>
    <r>
      <rPr>
        <sz val="7"/>
        <color theme="1"/>
        <rFont val="Times New Roman"/>
        <family val="1"/>
      </rPr>
      <t xml:space="preserve"> </t>
    </r>
    <r>
      <rPr>
        <sz val="16"/>
        <color theme="1"/>
        <rFont val="DV-TTYogesh"/>
        <family val="5"/>
      </rPr>
      <t xml:space="preserve">®úÉVÉÒxÉÉ¨ÉÉ Ênù±ÉÉ +ºÉä±É iÉ®ú BEò ¨ÉÊ½þxªÉÉSÉÉ </t>
    </r>
  </si>
  <si>
    <t>{ÉMÉÉ®ú ¦É®ú±ÉÉ +ºÉä±É iÉ®ú SÉ±ÉxÉ xÉÆ¤É®ú +ÉÊhÉ iÉÉ®úÒJÉ</t>
  </si>
  <si>
    <t>ËEò´ÉÉ {ÉÉä±ÉÒºÉ {ÉÉ]õÒ±É ËEò´ÉÉ xÉMÉ®ú{ÉÊ®ú¹Énù ªÉÉÆSÉÉ nùÉJÉ±ÉÉ</t>
  </si>
  <si>
    <r>
      <rPr>
        <sz val="7"/>
        <color theme="1"/>
        <rFont val="Times New Roman"/>
        <family val="1"/>
      </rPr>
      <t xml:space="preserve"> </t>
    </r>
    <r>
      <rPr>
        <sz val="16"/>
        <color theme="1"/>
        <rFont val="DV-TTYogesh"/>
        <family val="5"/>
      </rPr>
      <t xml:space="preserve">´ÉMÉÇhÉÒnùÉ®úÉSÉÉ ¨ÉÞiªÉÚ ZÉÉ±ÉÉ +ºÉä±É iÉ®ú OÉÉ¨É{ÉÆSÉÉªÉiÉ      </t>
    </r>
  </si>
  <si>
    <r>
      <rPr>
        <sz val="7"/>
        <color theme="1"/>
        <rFont val="Times New Roman"/>
        <family val="1"/>
      </rPr>
      <t xml:space="preserve"> </t>
    </r>
    <r>
      <rPr>
        <sz val="16"/>
        <color theme="1"/>
        <rFont val="DV-TTYogesh"/>
        <family val="5"/>
      </rPr>
      <t xml:space="preserve">´ÉMÉÇhÉÒnùÉ®ú ¨ÉªÉiÉ +ºÉä±É ´É ¨ÉÞiªÉÚ{ÉÖ´ÉÔ ´ÉMÉÇhÉÒnùÉ®úÉxÉä      </t>
    </r>
  </si>
  <si>
    <t xml:space="preserve">xÉÉ¨ÉÊxÉnæù¶ÉxÉ {ÉjÉ ¦É¯ûxÉ Ênù±Éä xÉºÉä±É iÉ®ú iÉ½þÊºÉ±ÉnùÉ®ú </t>
  </si>
  <si>
    <t>ªÉÉÆSÉÉ ´ÉÉ®úºÉÉSÉÉ nùÉJÉ±ÉÉ VÉÉäb÷É´ÉÉ.</t>
  </si>
  <si>
    <t xml:space="preserve"> +Énäù¶ÉÉ´ÉÒ |ÉiÉ VÉÉäb÷É´ÉÒ.</t>
  </si>
  <si>
    <t xml:space="preserve">´ÉMÉÇhÉÒnùÉ®ú ºÉä´ÉÉÊxÉ´ÉÞkÉ ZÉÉ±ÉÉ +ºÉä±É iÉ®ú ºÉä´ÉÉÊxÉ´ÉÞkÉÒ  :- </t>
  </si>
  <si>
    <t>ºÉÉä¤ÉiÉ VÉÉäb÷±Éä±ÉÉ +É½äþ</t>
  </si>
  <si>
    <t xml:space="preserve">ÊVÉ±½þÉ {ÉÊ®ú¹ÉnäùSªÉÉ ´É {ÉÆSÉÉªÉiÉ ºÉÊ¨ÉiÉÒSªÉÉ ºÉ´ÉÇ       </t>
  </si>
  <si>
    <t>´ÉMÉÇhÉÒnùÉ®úÉxÉä &lt;iÉ®ú ½þ®ú´É±Éä±ªÉÉ ºÉÉ¨ÉÉxÉÉSÉÒ   :-</t>
  </si>
  <si>
    <r>
      <t xml:space="preserve"> ´ÉºÉÖ±ÉÒSÉÒ ®úCEò¨É ¯û{ÉªÉä</t>
    </r>
    <r>
      <rPr>
        <sz val="16"/>
        <color theme="1"/>
        <rFont val="Times New Roman"/>
        <family val="1"/>
      </rPr>
      <t>—</t>
    </r>
  </si>
  <si>
    <t xml:space="preserve">ÊxÉ®ÆúEò </t>
  </si>
  <si>
    <t xml:space="preserve"> +ìb÷´½þÉxºÉ ®úÊVÉ¹]õ®ú {ÉÉ½ÚþxÉ ´ÉMÉÇhÉÒnùÉ®úÉEòbä÷ EòÉ½þÒ  :-</t>
  </si>
  <si>
    <t xml:space="preserve"> +ìb÷´½þÉxºÉSÉÒ ´ÉºÉÖ±ÉÒ ´½þÉ´ÉªÉÉSÉÒ +ºÉ±ªÉÉºÉ |ÉiªÉäEò </t>
  </si>
  <si>
    <t>|ÉEòÉ®úSªÉÉ +ìb÷´½þÉxºÉSÉÒ ®úCEò¨É Ê±É½þÉ´ÉÒ.</t>
  </si>
  <si>
    <t>´ÉMÉÇhÉÒ ´É EòVÉÇ ½þ{iÉÉ ¨ÉÉ½ä</t>
  </si>
  <si>
    <t xml:space="preserve"> +JÉä®ú Eäò±Éä±ÉÒ +É½äþ </t>
  </si>
  <si>
    <t>nùÉJÉ±ÉÉ.</t>
  </si>
  <si>
    <t>½þä</t>
  </si>
  <si>
    <t xml:space="preserve"> ------------------------------------------------------------------------------------ </t>
  </si>
  <si>
    <t xml:space="preserve">EòÉªÉÉÇ±ÉªÉÒxÉ +Énäù¶É. </t>
  </si>
  <si>
    <t>(Ê´É¦ÉÉMÉÒªÉ SÉÉèEò¶ÉÒ ´É ¶ÉÉºÉÊEòªÉ /ÊVÉ.{É.SªÉÉ ¨ÉÉMÉhªÉÉ ´ÉºÉÖ±ÉÒ ºÉÆ¤ÉvÉÉiÉ)</t>
  </si>
  <si>
    <t xml:space="preserve">nùÉJÉ±ÉÉ näùhªÉÉiÉ ªÉäiÉÉä EòÒ, </t>
  </si>
  <si>
    <t>ºÉÆ¨ÉiÉÒ {ÉjÉEò</t>
  </si>
  <si>
    <t xml:space="preserve">¨ÉÒ </t>
  </si>
  <si>
    <t xml:space="preserve">½äþ ÊnùxÉÉÆEò   </t>
  </si>
  <si>
    <t xml:space="preserve">¨ÉvªÉä  5 ({ÉÉSÉ) ½þ{iÉä VÉ¨ÉÉ </t>
  </si>
  <si>
    <t>Eò®úhªÉÉiÉ +É±Éä±Éä +É½äþ.</t>
  </si>
  <si>
    <t xml:space="preserve"> ´ÉSÉxÉ {ÉjÉ</t>
  </si>
  <si>
    <t>Form B.T.R. 26</t>
  </si>
  <si>
    <t>[ Rule 260 (1) ]</t>
  </si>
  <si>
    <t>Pay Bill of the</t>
  </si>
  <si>
    <t xml:space="preserve">Permanant Establishment Revised on Leave Incashment Bill </t>
  </si>
  <si>
    <t>Temporary</t>
  </si>
  <si>
    <t>Net revised on</t>
  </si>
  <si>
    <t>Time Scale of Pay  :</t>
  </si>
  <si>
    <t>Bill No.</t>
  </si>
  <si>
    <t>Name of the Dept. :</t>
  </si>
  <si>
    <t>HEAD OF ACCOUNT</t>
  </si>
  <si>
    <t>For The Finance Dept.</t>
  </si>
  <si>
    <t>Administrative Department</t>
  </si>
  <si>
    <t>Demand No.</t>
  </si>
  <si>
    <t>Major Head</t>
  </si>
  <si>
    <t>*Government Fund</t>
  </si>
  <si>
    <t>Minor Head</t>
  </si>
  <si>
    <t xml:space="preserve">      Z.P. Fund.</t>
  </si>
  <si>
    <t>Sub-Head</t>
  </si>
  <si>
    <t xml:space="preserve">Detailed Head  </t>
  </si>
  <si>
    <t>Passed for payment Rs</t>
  </si>
  <si>
    <t>(Object of Expenditure)</t>
  </si>
  <si>
    <t>Sr. No.</t>
  </si>
  <si>
    <t>(Detailded Head)</t>
  </si>
  <si>
    <t>Col No.</t>
  </si>
  <si>
    <t>Amount</t>
  </si>
  <si>
    <t xml:space="preserve">                (Plan / Non-Plan)</t>
  </si>
  <si>
    <t xml:space="preserve">            Rs.</t>
  </si>
  <si>
    <r>
      <t>Pay Band</t>
    </r>
    <r>
      <rPr>
        <sz val="12"/>
        <rFont val="Arial"/>
        <family val="2"/>
      </rPr>
      <t xml:space="preserve"> - Festival Advance</t>
    </r>
  </si>
  <si>
    <t>Leave Salary</t>
  </si>
  <si>
    <r>
      <t xml:space="preserve">Grade Pay </t>
    </r>
    <r>
      <rPr>
        <sz val="12"/>
        <rFont val="Arial"/>
        <family val="2"/>
      </rPr>
      <t>/ Personal / Dearness Pay / D.P.</t>
    </r>
  </si>
  <si>
    <t>Compensatory Local Allowance</t>
  </si>
  <si>
    <t>Honorarium</t>
  </si>
  <si>
    <t>Dearness Allowance</t>
  </si>
  <si>
    <t>House Rent Allowance</t>
  </si>
  <si>
    <t>Conveyance Allowance / P.T.A.</t>
  </si>
  <si>
    <t>Washing Allowance+</t>
  </si>
  <si>
    <t>Roness Allowance+</t>
  </si>
  <si>
    <t>Dearness Allowance Arrears</t>
  </si>
  <si>
    <t>Gross Total</t>
  </si>
  <si>
    <t>(A) Deductions Adjustable by the Finance Dept.</t>
  </si>
  <si>
    <t>Zilla Parishad, General Provident Fund  (G.P.F.)</t>
  </si>
  <si>
    <t>14b</t>
  </si>
  <si>
    <t>Income Tax</t>
  </si>
  <si>
    <t>Group Insurance Scheme  ( G.I.S.)</t>
  </si>
  <si>
    <t>Professional Tax (P.T.X.)</t>
  </si>
  <si>
    <t>Life Insurance Carporation (L.I.C.)</t>
  </si>
  <si>
    <t>G.S.L.I.</t>
  </si>
  <si>
    <t>Govt. Co-op. Society</t>
  </si>
  <si>
    <t>Dhule Co-op Society</t>
  </si>
  <si>
    <t xml:space="preserve">GSSS PAT S.D.NJ </t>
  </si>
  <si>
    <t>Apang Govt. Emt socity</t>
  </si>
  <si>
    <t>Recouring Deposit (R.D.)</t>
  </si>
  <si>
    <t>Social Welfare Fund (S.W.F.)</t>
  </si>
  <si>
    <t>Grain Advance (G.A.)/ Festival advance</t>
  </si>
  <si>
    <t>House Builidng Advance (H.B.A.) Z P</t>
  </si>
  <si>
    <t>GIS Housing loan/ SBI Jam HSL / Contry . Pension</t>
  </si>
  <si>
    <t>(B) TOTAL</t>
  </si>
  <si>
    <t>(C) Undisbursed Pay refunded by short drawal</t>
  </si>
  <si>
    <t>(B+C) Total Deductions</t>
  </si>
  <si>
    <t>Net Payable Amount</t>
  </si>
  <si>
    <t>* Strike out which is not applicable</t>
  </si>
  <si>
    <t>Section of Establishment</t>
  </si>
  <si>
    <t>Name</t>
  </si>
  <si>
    <t>Period</t>
  </si>
  <si>
    <t>Rupees</t>
  </si>
  <si>
    <t>FOR USE OF FINANCE DEPARTMENT</t>
  </si>
  <si>
    <t>Signature of Drawing and Disbursing Officer</t>
  </si>
  <si>
    <t>Pay Rs. :</t>
  </si>
  <si>
    <t>(In words) Rupees :</t>
  </si>
  <si>
    <t>Please pay to Shri .................................. Designation ................</t>
  </si>
  <si>
    <t>Whose Signature below is hereby attested.</t>
  </si>
  <si>
    <t>Deductions</t>
  </si>
  <si>
    <t>Received payment through Shri .......................................................</t>
  </si>
  <si>
    <t>as detailed below :-</t>
  </si>
  <si>
    <t xml:space="preserve"> Rupees</t>
  </si>
  <si>
    <t>Whose specimen signature is hereby attested.</t>
  </si>
  <si>
    <t>Net Payment</t>
  </si>
  <si>
    <t>Date :</t>
  </si>
  <si>
    <t xml:space="preserve">    Drawn on : ..................................................</t>
  </si>
  <si>
    <t xml:space="preserve">         A.O. / C.A. &amp; F.O.</t>
  </si>
  <si>
    <t>Head Accountant</t>
  </si>
  <si>
    <t>TOTAL</t>
  </si>
  <si>
    <t>Auditor</t>
  </si>
  <si>
    <t>ADDITION</t>
  </si>
  <si>
    <t>DEDUCTION</t>
  </si>
  <si>
    <t>Section of Establishment and Name of Incumbent</t>
  </si>
  <si>
    <r>
      <t xml:space="preserve">Grade Pay/ </t>
    </r>
    <r>
      <rPr>
        <sz val="11"/>
        <color theme="1"/>
        <rFont val="Calibri"/>
        <family val="2"/>
        <scheme val="minor"/>
      </rPr>
      <t>Subst/ Perso/ arness Pay</t>
    </r>
  </si>
  <si>
    <r>
      <t xml:space="preserve">Pay Band                              </t>
    </r>
    <r>
      <rPr>
        <sz val="11"/>
        <color theme="1"/>
        <rFont val="Calibri"/>
        <family val="2"/>
        <scheme val="minor"/>
      </rPr>
      <t xml:space="preserve"> -F.A.</t>
    </r>
  </si>
  <si>
    <t>D.A.Adl.D.A   &amp;                D.A. Arrears</t>
  </si>
  <si>
    <t>Compens-atory         Local Allowance</t>
  </si>
  <si>
    <t>Other Charges       (W.A.)        Ron.Fran.</t>
  </si>
  <si>
    <t>Gross Salary              (PA+TA)</t>
  </si>
  <si>
    <t>Add      Conv.           PTA Hono.</t>
  </si>
  <si>
    <t>For use         of       Audit Office</t>
  </si>
  <si>
    <t>Adjustable By Finance Department</t>
  </si>
  <si>
    <t>Total Deduction</t>
  </si>
  <si>
    <t>Net         Amount         Payable</t>
  </si>
  <si>
    <t>General Provident Fund</t>
  </si>
  <si>
    <t>H.B.A.,          R.D.,         S.W.F.</t>
  </si>
  <si>
    <t>GIS HLO / SBI HLO/C P F</t>
  </si>
  <si>
    <t>GSLI              L.I.C.            GIS</t>
  </si>
  <si>
    <t>Dhule  Soci.,     Yawal Soci    Peon Soci. Gsspsdnj</t>
  </si>
  <si>
    <t>Prof. Tax Arrs</t>
  </si>
  <si>
    <t>Govt. Society HSL  Recovery</t>
  </si>
  <si>
    <t>Grain Advance/ F A</t>
  </si>
  <si>
    <t>Account No.</t>
  </si>
  <si>
    <t>Z.P.  Advance    Recovery</t>
  </si>
  <si>
    <t>14a</t>
  </si>
  <si>
    <t>Rs.</t>
  </si>
  <si>
    <t>S.| L.| O.</t>
  </si>
  <si>
    <t>Pay @ 16520  &amp; Grade Pay @ 4200</t>
  </si>
  <si>
    <t>G p</t>
  </si>
  <si>
    <t xml:space="preserve">DA </t>
  </si>
  <si>
    <t xml:space="preserve">Remarks :  </t>
  </si>
  <si>
    <t>Fun.</t>
  </si>
  <si>
    <t>Basic pay+ grade pay+ da x leave</t>
  </si>
  <si>
    <t>Total of Page No.1</t>
  </si>
  <si>
    <t>PAGEWISE ABSTRACT</t>
  </si>
  <si>
    <t>Other        Recove-ries</t>
  </si>
  <si>
    <t>Dhule  Soci.,     Yawal Soci</t>
  </si>
  <si>
    <t>Grain Advance</t>
  </si>
  <si>
    <t>Total of All The Pages</t>
  </si>
  <si>
    <t xml:space="preserve">nùÉJÉ±ÉÉ </t>
  </si>
  <si>
    <r>
      <t>1)</t>
    </r>
    <r>
      <rPr>
        <sz val="16"/>
        <rFont val="Times New Roman"/>
        <family val="1"/>
      </rPr>
      <t xml:space="preserve">    </t>
    </r>
    <r>
      <rPr>
        <sz val="16"/>
        <rFont val="DV-TTYogesh"/>
        <family val="5"/>
      </rPr>
      <t>ºÉnù®ú SÉä näùªÉEò ªÉÉ{ÉÚ´ÉÔ ºÉÉnù®ú iÉºÉäSÉ +nùÉ Eäò±Éä±Éä xÉÉ½þÒ.</t>
    </r>
  </si>
  <si>
    <t>Uner Rupees ( In wards) :</t>
  </si>
  <si>
    <t>Net Amount required for Payment</t>
  </si>
  <si>
    <t>( Brought forward from First Page)</t>
  </si>
  <si>
    <t>( in wards) Rupees :</t>
  </si>
  <si>
    <t>In Cash Rs.</t>
  </si>
  <si>
    <t>:</t>
  </si>
  <si>
    <t>( In words)</t>
  </si>
  <si>
    <t>By RTR/Bank Draft (Rs) :</t>
  </si>
  <si>
    <t>By Adjustment Rs. :</t>
  </si>
  <si>
    <t>Certified that 6th pay commission is implemented in May 2009 paid in June 2009 &amp; April 2009 Pay Diffrence implemented in this month as per Govt.Resulation of Finance Department, Mantalaya Mumbai &amp; R.D.D. Mantralaya Mumbai as per G.R.No. in Marathi , vpr/1209/cr no.69/seva-9 Dt. 29, April 2009 &amp; RDD G.R. Dt. 20 May, 2009</t>
  </si>
  <si>
    <t>Certified that no person in superior service has been absent either on deputation or suspension with or without leave ( except on casual leave) during the month of Note,- When an absentee statment acconpanies the bill this certificate should be struck out.</t>
  </si>
  <si>
    <t>Certified that no leave has been granted until by referance to the applicent's Service Book, leave accounts &amp; to the leave rules applicable to him.  I had satisfied myself that it was admissible and that all grants of leave and departures on and returns from and all periods of suspension and depution and other events which are required under the rules to be so recored have been recored in the Service Books and leave accounts under my initials.</t>
  </si>
  <si>
    <t>Certified that all appointments and permanent promotions and such of the officiating promotions as have to be entered in the service books have been entered in the Service books of the persons concerned under my intials.</t>
  </si>
  <si>
    <r>
      <t xml:space="preserve">Certified that all Zilla Parishad, servants whose names are omitted from but for whom pay has been drawn in the bill have actually been employed during the month and that full details of the names of the persons concerned and the emoluments drawn for them working upto the total included in this bill have been duly shown in the office copy </t>
    </r>
    <r>
      <rPr>
        <sz val="9"/>
        <rFont val="Arial"/>
        <family val="2"/>
      </rPr>
      <t>and that emoluments drawn are according tot he relevent rules and orders.</t>
    </r>
  </si>
  <si>
    <t>Certificed that all class IV servants for whom increments have been claimed in the bill have rendered the required priod of approved service entitling them to the increased pay drawn in the bills.</t>
  </si>
  <si>
    <t>Certified that no person for whom house-rent allowance has been drawn in this bill has been in occupation of rent-free Z.P. Quarters during the period for which the allowance has been drawn.  Also certified that I have satisfied myself that the months for whom house-rent allowance has been claimed in this bill are entitled to it either at the revised rates of pay or at the reduced rates of pay in accordance with the order of Govt.  issued from time to time.  Personal pay given on account of the revision or reduction of the scales of pay has been merged into increments as they accrued.</t>
  </si>
  <si>
    <t>Certified that in the case of Zilla Parishad servants i subordinates services for whom pay on promotion on or after 1st May 1935 has been claimed in the old scales.  It has been seen that it is correctly admissible according to the orders and rules in the matter.</t>
  </si>
  <si>
    <t>Full presumption pay of the posts in which the Zilla Parishad servants concerned have been shown above as officiating has been allowed after due consideration of the responsibility involved as required by Rules.  In other cases, officiating pay has been fixed in proporton to the responsibility involved.</t>
  </si>
  <si>
    <t>Certified that the leave salary drawn in this bill is the pay of the permanent post held substantively by the incumbent at the time of taking leave.</t>
  </si>
  <si>
    <t>Certified that in cases where the compensattory allowance have been claimed during leave ( or temporary transfer as the case may be ) the likehood of the officers returing to the same or similar posts was recored in the original orders sanctioing the leave ( or temporary transfer as the case may be.)</t>
  </si>
  <si>
    <t>Certified that the Zilla Paridhad, servants from whom bad climate allowance is claimed in this bill are neither natives of not have their residence in the tract or place for which the allowance is sanctioned not are their headquarter at healthy place and that the rates do not exceed those menttioned in Rules.</t>
  </si>
  <si>
    <t>Certified that the permanent travelling allownace and fixed contingencies claimed in the bill will be paid to those officers who have actually performed the duties for which the allowance has been sanctioned and that it has not been claimed for any other person during his absence on leave other than casual leave or during joining time.</t>
  </si>
  <si>
    <t>Certified that incumbents who have been granted increments have actually earned them.</t>
  </si>
  <si>
    <t>Certified that in the case of all Zilla Parishad servants for whom compensatory (city) allowance or house rent allowance is drawn in this bill, tthe eligibility for the allowance has been verified with reference to Rules.</t>
  </si>
  <si>
    <t>Certified that requisite certificates laid down in Rules in support of Compensatory Allowance and House Rent Allowance claims during leave and temporary transfer have been obtained from the incumbents and placed on record in my office.</t>
  </si>
  <si>
    <t>¤Énù±ÉÒ |É´ÉÉºÉ ¦ÉkÉÉ näùªÉEò</t>
  </si>
  <si>
    <t xml:space="preserve">ªÉÉ ¨ÉÊ½þxªÉÉSªÉÉ |É´ÉÉºÉ ¦ÉiªÉÉSÉä Ê¤É±É </t>
  </si>
  <si>
    <t>xÉÉÆ´É ´É {ÉnùxÉÉ¨É</t>
  </si>
  <si>
    <t>¨ÉÖJªÉÉ±ÉªÉ</t>
  </si>
  <si>
    <t>|ÉiªÉIÉ ´ÉäiÉxÉ ´ÉÉ½þxÉ ¦ÉkÉÉ ËEò´ÉÉ EòÉªÉ¨É |É´ÉÉºÉ ¦ÉkÉÉ</t>
  </si>
  <si>
    <t>|É´ÉÉºÉÉSÉÉ +ÉÊhÉ ¨ÉÖCEòÉ¨ÉÉSÉÉ iÉ{ÉÊ¶É±É</t>
  </si>
  <si>
    <t xml:space="preserve">|É´ÉÉºÉÉSªÉÉ |ÉEòÉ®ú ®äú±´ÉäxÉä (¨Éä±É, BCºÉ|ÉäºÉ {ÉìºÉäVÉ®ú +ÉMÉ¤ÉÉä]õÒxÉä </t>
  </si>
  <si>
    <t xml:space="preserve">®äú±´Éä / ¤ÉÉ¹{ÉxÉÉèEòÉ </t>
  </si>
  <si>
    <t xml:space="preserve">¶É½þ®ú ¤ÉºÉ ºÉä´ÉÉ ¦ÉÉbä÷ </t>
  </si>
  <si>
    <t>nèùÊxÉEò JÉSÉÇ</t>
  </si>
  <si>
    <t xml:space="preserve">|ÉiªÉIÉ JÉSÉÇ ¨É½þÉxÉMÉ®ú ¦ÉkÉÉ </t>
  </si>
  <si>
    <t>|É´ÉÉºÉÉSÉä |ÉªÉÉäVÉxÉ</t>
  </si>
  <si>
    <t>|ÉiªÉäEò +Éä³ýÒSÉÒ BEÚòhÉ</t>
  </si>
  <si>
    <t>|É¨ÉÉhÉ</t>
  </si>
  <si>
    <t>+ÉMÉ¨ÉxÉ</t>
  </si>
  <si>
    <t>+) ºÉb÷EäòxÉä ËEò´ÉÉ ]ÅõÉì±ÉÒiÉÚxÉ</t>
  </si>
  <si>
    <t>¤É) |É´ÉÉºÉ ¦ÉÉbä÷</t>
  </si>
  <si>
    <t>ÊE. ò¨ÉÒ</t>
  </si>
  <si>
    <t xml:space="preserve">®úCEò¨É ¯û {Éè </t>
  </si>
  <si>
    <t xml:space="preserve">Ênù´ÉºÉ ºÉÆJªÉÉ ´É iÉÉºÉ </t>
  </si>
  <si>
    <t>nù®ú</t>
  </si>
  <si>
    <t xml:space="preserve">®úCEò¨É ®úÉ {Éè </t>
  </si>
  <si>
    <t xml:space="preserve">iÉ{ÉÊ¶É±É iÉÉºÉ </t>
  </si>
  <si>
    <t xml:space="preserve">®ú{ÉªÉä {ÉèºÉä </t>
  </si>
  <si>
    <t>Ê]õEòÉhÉ</t>
  </si>
  <si>
    <t>ÊnùxÉÉÆEò</t>
  </si>
  <si>
    <t>´Éä³ý</t>
  </si>
  <si>
    <t xml:space="preserve">¦ÉÉbä÷ ¦ÉÉb÷ªÉÉÆSÉÒ ºÉÆJªÉÉ </t>
  </si>
  <si>
    <t>®úCEò¨É</t>
  </si>
  <si>
    <t>¤ÉºÉ</t>
  </si>
  <si>
    <t>ºÉä´ÉÉÊxÉ´ÉÞkÉÒ xÉÆiÉ®ú º´ÉMÉÞ½þÒ {É®úiÉ</t>
  </si>
  <si>
    <t xml:space="preserve"> +.Gò</t>
  </si>
  <si>
    <t>ºÉnùºªÉÉSÉÆ xÉÆÉ´É</t>
  </si>
  <si>
    <t>´ÉªÉ</t>
  </si>
  <si>
    <r>
      <t>1)</t>
    </r>
    <r>
      <rPr>
        <sz val="7"/>
        <rFont val="Times New Roman"/>
        <family val="1"/>
      </rPr>
      <t xml:space="preserve">    </t>
    </r>
    <r>
      <rPr>
        <sz val="14"/>
        <rFont val="DV-TTYogesh"/>
        <family val="5"/>
      </rPr>
      <t>ºÉnù®ú SÉä näùªÉEò ªÉÉ{ÉÚ´ÉÔ ºÉÉnù®ú iÉºÉäSÉ +nùÉ Eäò±Éä±Éä xÉÉ½þÒ.</t>
    </r>
  </si>
  <si>
    <r>
      <t>2)</t>
    </r>
    <r>
      <rPr>
        <sz val="7"/>
        <rFont val="Times New Roman"/>
        <family val="1"/>
      </rPr>
      <t xml:space="preserve">    </t>
    </r>
    <r>
      <rPr>
        <sz val="14"/>
        <rFont val="DV-TTYogesh"/>
        <family val="5"/>
      </rPr>
      <t>ºÉnù®ú näùªÉEòÉiÉ nù¶ÉÇÊ´É±ªÉÉ |É¨ÉÉhÉä ºÉÆ¤ÉÊvÉiÉÉxÉä |É´ÉÉºÉ Eò¨ÉÒiÉ Eò¨ÉÒ +ÆiÉ®úÉxÉä ¦ÉÉb÷ªÉÉSªÉÉ JÉSÉÉÇºÉ½þ Eäò±ÉÉ +É½äþ.</t>
    </r>
  </si>
  <si>
    <r>
      <t>3)</t>
    </r>
    <r>
      <rPr>
        <sz val="7"/>
        <rFont val="Times New Roman"/>
        <family val="1"/>
      </rPr>
      <t xml:space="preserve">    </t>
    </r>
    <r>
      <rPr>
        <sz val="14"/>
        <rFont val="DV-TTYogesh"/>
        <family val="5"/>
      </rPr>
      <t>ºÉnù®ú näùªÉEò iÉ{ÉÊ¶É±É ´É ¤ÉÉ¤ÉÒ ¤É®úÉä¤É®ú +É½äþiÉ.</t>
    </r>
  </si>
  <si>
    <t xml:space="preserve">4) ºÉnù®ú ¤Énù±ÉÒ |É´ÉÉºÉ ¦ÉkÉÉ +xÉÖnùÉxÉ PÉäiÉ±Éä±Éä xÉÉ½þÒ ´É ºÉÉ¨ÉÉxÉÉSÉÒ ´ÉÉ½þiÉÖEò ½þÒ VÉ´É³ýSªÉÉ ¨ÉÉMÉÉÇxÉä Eò±Éä±ÉÒ +É½äþ. </t>
  </si>
  <si>
    <t>19 Eò®úiÉÉ Ê´ÉÊxÉªÉÉäVÉxÉ ªÉÉ Ê¤É±ÉÉ ºÉ½þ JÉSÉÇ</t>
  </si>
  <si>
    <t>´ÉVÉÉ - ºlÉÉxÉÉÆiÉ®úhÉÉSªÉÉ nùÉä-ªÉÉSªÉÉ |É´ÉÉºÉ ¦ÉiªÉÉSÉÒ +ÉMÉÉ&gt;ð ®úCEò¨É</t>
  </si>
  <si>
    <t>´ÉVÉÉ - {ÉÞ¹`ö 1 ´É®ú iÉ{É¶ÉÒ±É Ênù±ªÉÉ|É¨ÉÉhÉä {É®úiÉ Eäò±Éä±ªÉÉ ¤ÉºÉÊ´ÉiÉÊ®úiÉ |É´ÉÉºÉ ¦ÉiªÉÉSÉÒ ®úCEò¨É</t>
  </si>
  <si>
    <t>|ÉnùÉxÉÉlÉÇ +É´É¶ªÉEò +ºÉ±Éä±ªÉÉ ÊxÉ´´É³ý ®úCEò¨ÉÉ</t>
  </si>
  <si>
    <r>
      <t>Ø</t>
    </r>
    <r>
      <rPr>
        <sz val="7"/>
        <rFont val="Times New Roman"/>
        <family val="1"/>
      </rPr>
      <t xml:space="preserve">  </t>
    </r>
    <r>
      <rPr>
        <sz val="12"/>
        <rFont val="DV-TTYogesh"/>
        <family val="5"/>
      </rPr>
      <t xml:space="preserve">®úÉVÉ{ÉÊjÉEòÉ +ÉÊhÉ +®úÉVÉ{ÉÊjÉiÉ Eò¨ÉÇSÉÉ-ªÉÉÆSªÉÉ |É´ÉÉºÉ ¦ÉiªÉÉºÉÉ`öÒ BEòjÉÒiÉ </t>
    </r>
  </si>
  <si>
    <t xml:space="preserve">    Ê´ÉÊxÉªÉÉäMÉ +ºÉä±É iÉä´½þÉ BEòjÉÒiÉ Ê´ÉÊxÉªÉÉäVÉxÉ +ÉÊhÉ JÉSÉÇ ªÉÉ ºiÉÆ¦ÉÉiÉ nù¶ÉÇ´ÉÉ´ÉÉ</t>
  </si>
  <si>
    <r>
      <t xml:space="preserve">¯û{ÉªÉä (+IÉ®úÒ)                                                ®úCEò¨É Ê¨É³ýÉ±ÉÒ                  </t>
    </r>
    <r>
      <rPr>
        <b/>
        <sz val="12"/>
        <rFont val="DV-TTYogesh"/>
        <family val="5"/>
      </rPr>
      <t>EòÉªÉÉÇ±ÉªÉ |É¨ÉÖJÉ</t>
    </r>
    <r>
      <rPr>
        <sz val="12"/>
        <rFont val="DV-TTYogesh"/>
        <family val="5"/>
      </rPr>
      <t xml:space="preserve"> </t>
    </r>
  </si>
  <si>
    <t>xÉ¨ÉÖxÉÉ 27 |É´ÉÉºÉ ¦ÉkÉÉ näùªÉEò</t>
  </si>
  <si>
    <t>(ÊxÉªÉ¨É 78 {É½þÉ)</t>
  </si>
  <si>
    <t>|É¨ÉÉhÉ{ÉjÉ</t>
  </si>
  <si>
    <r>
      <t>1)</t>
    </r>
    <r>
      <rPr>
        <sz val="7"/>
        <rFont val="Times New Roman"/>
        <family val="1"/>
      </rPr>
      <t xml:space="preserve">    </t>
    </r>
    <r>
      <rPr>
        <sz val="14"/>
        <rFont val="DV-TTYogesh"/>
        <family val="5"/>
      </rPr>
      <t>|É¨ÉÉÊhÉiÉ Eò®úhªÉÉiÉ ªÉäiÉä EòÒ, |É´ÉÉºÉÉSÉÉ iÉ{ÉÊ¶É±É +ÉÊhÉ ªÉÉ Ê¤É±ÉÉiÉÒ±É ¨ÉÉMÉhÉÒSÉÉ iÉ{ÉÊ¶É±É ¤É®úÉä¤É®ú +É½äþ.</t>
    </r>
  </si>
  <si>
    <r>
      <t>2)</t>
    </r>
    <r>
      <rPr>
        <sz val="7"/>
        <rFont val="Times New Roman"/>
        <family val="1"/>
      </rPr>
      <t xml:space="preserve">    </t>
    </r>
    <r>
      <rPr>
        <sz val="14"/>
        <rFont val="DV-TTYogesh"/>
        <family val="5"/>
      </rPr>
      <t xml:space="preserve">|É¨ÉÉÊhÉiÉ Eò®úhªÉÉiÉ ªÉäiÉä EòÒ, ÊVÉ±½þÉ {ÉÊ®ú¹ÉnäùSªÉÉ VÉÒ{É¨ÉvÉÚxÉ |É´ÉÉºÉ Eäò±ÉÉ +ºÉ±ªÉÉ¨ÉÖ³äý |É´ÉÉºÉ ¦ÉiªÉÉSªÉÉ Ê¤É±ÉÉiÉ </t>
    </r>
  </si>
  <si>
    <t xml:space="preserve">    ¨ÉÒ ´ÉVÉÉiÉ Eäò±ÉÒ. +ÉÊhÉ ®úÉäVÉ ´É½þÒiÉ Eäò±Éä±ªÉÉ xÉÉånùÒ ¨ÉÒ {Éb÷iÉÉ³ý±ªÉÉ +ºÉÚxÉ iªÉÉ ¤É®úÉä¤É®ú +ºÉ±ªÉÉSÉä +Éfø³ýiÉä.</t>
  </si>
  <si>
    <t>|É´ÉÉºÉ Eäò±Éä±ªÉÉ +ÊvÉEòÉ-ªÉÉSÉÒ ºÉ½þÒ ´É {ÉnùxÉÉ¨É</t>
  </si>
  <si>
    <t>{É®úiÉ Eäò±Éä±ªÉÉ |É´ÉÉºÉ ¦ÉiªÉÉSÉÉ ËEò´ÉÉ ºÉ¨ÉÉªÉÉäÊVÉiÉ Eäò±Éä±ªÉÉ +ÉMÉÉ&gt;ð ®úCEò¨ÉäSÉÉ iÉ{ÉÊ¶É±É</t>
  </si>
  <si>
    <t>+ÉºlÉÉ{ÉxÉäSÉÉ ={ÉÊ´É¦ÉÉMÉ</t>
  </si>
  <si>
    <t>xÉÉÆ´É</t>
  </si>
  <si>
    <t>EòÉ±ÉÉ´ÉvÉÒ</t>
  </si>
  <si>
    <t>¯û{ÉªÉä {ÉèºÉä</t>
  </si>
  <si>
    <t>¯û.              (+IÉ®úÒ)                                                     ¨ÉÆVÉÚ®ú</t>
  </si>
  <si>
    <t>ÊnùxÉÉÆEò                                                      EòÉªÉÉÇ±ÉªÉ |É¨ÉÖJÉ</t>
  </si>
  <si>
    <t>¯û{ÉªÉä (+IÉ®úÒ ´É +ÉEòb÷ªÉÉiÉ tÉ´ÉäiÉ)                            ÊxÉªÉÆjÉEò +ÊvÉEòÉ®úÒ</t>
  </si>
  <si>
    <t>±ÉäJÉ{ÉÉ±É                                                      ±ÉäJÉÉÊvÉEòÉ®úÒ</t>
  </si>
  <si>
    <r>
      <t>1)</t>
    </r>
    <r>
      <rPr>
        <sz val="7"/>
        <rFont val="Times New Roman"/>
        <family val="1"/>
      </rPr>
      <t xml:space="preserve">    </t>
    </r>
    <r>
      <rPr>
        <sz val="14"/>
        <rFont val="DV-TTYogesh"/>
        <family val="5"/>
      </rPr>
      <t xml:space="preserve">´ÉäMÉ´ÉäMÉ³ýªÉÉ |ÉEòÉ®úSÉä |É´ÉÉºÉ +ÉÊhÉ |É´ÉÉºÉ ´É ¨ÉÖCEòÉ¨É              </t>
    </r>
    <r>
      <rPr>
        <sz val="16"/>
        <rFont val="DV-TTYogesh"/>
        <family val="5"/>
      </rPr>
      <t/>
    </r>
  </si>
  <si>
    <t xml:space="preserve">( ºÉÉnù®ú Eò®úhÉÉ-ªÉÉxÉä +ÊvÉEòÉ-ªÉÉSÉä BEòÉSÉ +Éä³ýÒ´É®ú Ê±É½Úþ </t>
  </si>
  <si>
    <t>xÉªÉäiÉ. ¨½þhÉÚxÉ BEòÉ +Éä³ýÒ´É®ú ¡òCiÉ ´ÉMÉÔEò®úhÉ xÉ¨ÉÚnù Eò®úhÉä )</t>
  </si>
  <si>
    <t>BEòSÉ |ÉEòÉ®úSÉÉ ¦ÉkÉÉ Ê±É½þÉ´ÉÉ +ÉÊhÉ iªÉÉSÉÒ ®úCEò¨É</t>
  </si>
  <si>
    <t>¶Éä´É]õSªÉÉ ®úCEò¨ÉäSªÉÉ ºiÉÆ¦ÉÉiÉ ´ÉäMÉ³ýÒ Ê±É½þÉ´ÉÒ</t>
  </si>
  <si>
    <r>
      <t>2)</t>
    </r>
    <r>
      <rPr>
        <sz val="7"/>
        <rFont val="Times New Roman"/>
        <family val="1"/>
      </rPr>
      <t xml:space="preserve">    </t>
    </r>
    <r>
      <rPr>
        <sz val="14"/>
        <rFont val="DV-TTYogesh"/>
        <family val="5"/>
      </rPr>
      <t xml:space="preserve">EòÉªÉ¨É |É´ÉÉºÉ ¦ÉkÉÉ, ´ÉÉ½þxÉ ¦ÉkÉÉ +ÉÊhÉ PÉÉäb÷É ¦ÉkÉÉ               </t>
    </r>
  </si>
  <si>
    <t xml:space="preserve">|É´ÉÉºÉ JÉSÉÇ </t>
  </si>
  <si>
    <t xml:space="preserve"> |É´ÉÉºÉ ¦ÉiªÉÉSªÉÉ Ê¤É±ÉÉ¨ÉvªÉä xÉ EòÉføiÉÉ ÊVÉ±½þÉ {ÉÊ®ú¹ÉnäùSªÉÉ </t>
  </si>
  <si>
    <t xml:space="preserve"> Eò¨ÉÇSÉÉ-ªÉÉÆSªÉÉ ´ÉäiÉxÉÉ ¤É®úÉä¤É®ú EòÉføÉ´ÉÉ.                             </t>
  </si>
  <si>
    <t xml:space="preserve"> MÉÉèhÉ Ê¶É¹ÉÇ -</t>
  </si>
  <si>
    <r>
      <t>3)</t>
    </r>
    <r>
      <rPr>
        <sz val="7"/>
        <rFont val="Times New Roman"/>
        <family val="1"/>
      </rPr>
      <t xml:space="preserve">    </t>
    </r>
    <r>
      <rPr>
        <sz val="14"/>
        <rFont val="DV-TTYogesh"/>
        <family val="5"/>
      </rPr>
      <t>|ÉiªÉäEò ´ªÉCiÉÒSªÉÉ EòÉähÉiªÉÉ½þÒ BEòÉ |É´ÉÉºÉÉSªÉÉ Ê¤É±ÉÉiÉÒ±É</t>
    </r>
  </si>
  <si>
    <t xml:space="preserve">    BEÚòhÉ ¨Éè±ÉÉ¨ÉvÉÒ±É +{ÉÚhÉÉÇEòÉ®ú +ÉEòÉ®úhÉÒ Eò®úhªÉÉiÉ ªÉä&gt;ð xÉªÉä.        </t>
  </si>
  <si>
    <t>|ÉÉlÉÊ¨ÉEò PÉ]õEò -</t>
  </si>
  <si>
    <r>
      <t>4)</t>
    </r>
    <r>
      <rPr>
        <sz val="7"/>
        <rFont val="Times New Roman"/>
        <family val="1"/>
      </rPr>
      <t xml:space="preserve">    </t>
    </r>
    <r>
      <rPr>
        <sz val="14"/>
        <rFont val="DV-TTYogesh"/>
        <family val="5"/>
      </rPr>
      <t xml:space="preserve">VÉä´½þÉ |É´ÉÉºÉ ¦ÉkÉÉ Ê¤É±ÉÉiÉÒ±É {ÉÊ½þ±ÉÒ ¤ÉÉ¤É ¨ÉÖCEòÉ¨É +ºÉä±É </t>
    </r>
  </si>
  <si>
    <t xml:space="preserve">    iÉä´½þÉ iªÉÉ ¨ÉÖCEòÉ¨ÉÉSªÉÉ |ÉÉ®Æú¦ÉÉSÉÉ ÊnùxÉÉÆEò ¶Éä®úÉ ªÉÉ ºiÉÆ¦ÉÉiÉ          </t>
  </si>
  <si>
    <t>iÉ{ÉÊ¶É±É´ÉÉ®ú Ê¶É¹ÉÇ -</t>
  </si>
  <si>
    <t xml:space="preserve">    xÉ¨ÉÚnù Eò®úÉ´ÉÉ</t>
  </si>
  <si>
    <r>
      <t>5)</t>
    </r>
    <r>
      <rPr>
        <sz val="7"/>
        <rFont val="Times New Roman"/>
        <family val="1"/>
      </rPr>
      <t xml:space="preserve">    </t>
    </r>
    <r>
      <rPr>
        <sz val="14"/>
        <rFont val="DV-TTYogesh"/>
        <family val="5"/>
      </rPr>
      <t xml:space="preserve">ºÉb÷EäòxÉä Eäò±Éä±ªÉÉ |É´ÉÉºÉÉ ¤ÉÉ¤ÉiÉ nèùÊxÉEò ¦ÉiªÉÉSÉÒ ¨ÉÉMÉhÉÒ Eäò±ÉÒ </t>
    </r>
  </si>
  <si>
    <t xml:space="preserve">    +ºÉä±É iÉä´½þÉ ºiÉÆ¦É 14 ¨ÉvªÉä |É´ÉÉºÉ Eäò±Éä±ªÉÉ ¨Éè±ÉÉSÉÒ ºÉÆJªÉÉ</t>
  </si>
  <si>
    <t xml:space="preserve">    Ê±É½þÉ´ÉÒ +ÉÎhÉ ºiÉÆ¦É 17 iÉä 19 ¨ÉvªÉä nèùÊxÉEò ¦ÉkÉÉ Ê±É½þÉ´ÉÉ.</t>
  </si>
  <si>
    <r>
      <t>6)</t>
    </r>
    <r>
      <rPr>
        <sz val="7"/>
        <rFont val="Times New Roman"/>
        <family val="1"/>
      </rPr>
      <t xml:space="preserve">    </t>
    </r>
    <r>
      <rPr>
        <sz val="14"/>
        <rFont val="DV-TTYogesh"/>
        <family val="5"/>
      </rPr>
      <t xml:space="preserve">¦ÉÉ®úiÉÒªÉ |É´ÉÉ¶ÉÉ ¤ÉÉ½äþ®ú Eäò±Éä±ÉÉ |É´ÉÉºÉ ´ÉäMÉ³ýÉ nùÉJÉ´ÉÉ´ÉÉ +ÉÊhÉ </t>
    </r>
  </si>
  <si>
    <t xml:space="preserve">    |ÉiªÉäEò ¤ÉÉ¤ÉiÉÒiÉ |É´ÉÉºÉÉSÉä +ÆiÉ®ú xÉ¨ÉÚnù Eò®úÉ´Éä.</t>
  </si>
  <si>
    <r>
      <t>7)</t>
    </r>
    <r>
      <rPr>
        <sz val="7"/>
        <rFont val="Times New Roman"/>
        <family val="1"/>
      </rPr>
      <t xml:space="preserve">    </t>
    </r>
    <r>
      <rPr>
        <sz val="14"/>
        <rFont val="DV-TTYogesh"/>
        <family val="5"/>
      </rPr>
      <t xml:space="preserve">lÉÆb÷ ½þ´ÉäSªÉÉ Ê`öEòÉhÉÒ VÉÉhªÉÉEòÊ®úiÉÉ ËEò´ÉÉ iÉälÉÚxÉ {É®úiÉ </t>
    </r>
  </si>
  <si>
    <t xml:space="preserve"> ªÉähªÉÉEòÊ®úiÉÉ Eäò±Éä±ªÉÉ |É´ÉÉºÉÉ ¤ÉÉ¤ÉiÉ |É´ÉÉºÉ ¦ÉiªÉÉSÉÒ ¨ÉÉMÉhÉÒ </t>
  </si>
  <si>
    <t xml:space="preserve">  Eäò±ÉÒ +ºÉä±É iÉä´½þÉ ¨ÉÖCEòÉ¨É 10 Ênù´ÉºÉÉ{ÉäIÉÉ +ÊvÉEò ½þÉäiÉÉ ËEò´ÉÉ</t>
  </si>
  <si>
    <t xml:space="preserve">  xÉÉ½þÒ ªÉÉSÉÉ ¶Éä®úÉ ªÉÉ ºiÉÆ¦ÉÉiÉ =±±ÉäJÉ Eò®úÉ´ÉÉ.</t>
  </si>
  <si>
    <t>(nùÒPÉÇ ¨ÉÖnùiÉÒSªÉÉ ®úVÉäSÉÉ +VÉÇ)</t>
  </si>
  <si>
    <t xml:space="preserve">ú1 iÉä 11 {ÉªÉÈiÉSªÉÉ ¤ÉÉ¤ÉÒ ®úÉVÉ{ÉÊjÉiÉ/ +®úÉVÉ{ÉjÉÒiÉ +¶ÉÉ ºÉ´ÉÇ +VÉÇnùÉ®úÉÆxÉÒ ¦É®ú±ªÉÉ {ÉÉÊ½þVÉä. </t>
  </si>
  <si>
    <t xml:space="preserve"> +VÉÇnùÉ®úÉSÉä  xÉÉÆ´É </t>
  </si>
  <si>
    <t>¨É xÉÉ ºÉä (®úVÉÉ)ÊxÉªÉ¨É 1981</t>
  </si>
  <si>
    <t xml:space="preserve">®úVÉäºÉ ±ÉÉMÉÚ +ºÉ±Éä±Éä ÊxÉªÉ¨É </t>
  </si>
  <si>
    <t xml:space="preserve"> Ê´É¦ÉÉMÉ / EòÉªÉÉÇ±ÉªÉÉSÉä xÉÉÆ´É</t>
  </si>
  <si>
    <t xml:space="preserve"> vÉÉ®úhÉ Eäò±Éä±É {Énù</t>
  </si>
  <si>
    <t xml:space="preserve">¨ÉÉÊºÉEò ¨ÉÖ³ý ´ÉäiÉxÉ </t>
  </si>
  <si>
    <t>PÉ®ú¦ÉÉbä÷ ¦ÉkÉÉ</t>
  </si>
  <si>
    <t xml:space="preserve">¨ÉÉÊMÉiÉ±Éä±ªÉÉ ®úVÉäSÉä º´É°ü{É ´É EòÉ±ÉÉ´ÉvÉÒ </t>
  </si>
  <si>
    <t>®úVÉÉ VªÉÉ ÊnùxÉÉÆEòÉ{ÉÉºÉÚxÉ VÉÉäb÷É´ÉªÉÉSÉÒ +ºÉ±ªÉÉºÉ</t>
  </si>
  <si>
    <t xml:space="preserve">iÉÉä ÊnùxÉÉÆEò                                   </t>
  </si>
  <si>
    <t>ºÉä ÊxÉ ¨ÉÚÖ³äý</t>
  </si>
  <si>
    <t xml:space="preserve">®úVÉÉ ®úÉäJÉÒEò®úhÉ </t>
  </si>
  <si>
    <t>®úVÉÉ ¨ÉÉMÉhªÉÉSÉä EòÉ®úhÉ</t>
  </si>
  <si>
    <t xml:space="preserve">ºÉä ÊxÉ ¨ÉÚÖ³äý ®úVÉÉ ®úÉäJÉÒEò®úhÉ </t>
  </si>
  <si>
    <t xml:space="preserve">VÉÉäb÷É´ÉªÉÉSªÉÉ +ºÉ±ªÉÉºÉ iªÉÉÆSÉä ÊnùxÉÉÆEò                   </t>
  </si>
  <si>
    <t>ÊnùxÉÉÆEò ´É iªÉÉ ®úVÉäSÉä º´É°ü{É ´É EòÉ±ÉÉ´ÉvÉÒ</t>
  </si>
  <si>
    <t xml:space="preserve">    &lt;ÎSUôiÉä, </t>
  </si>
  <si>
    <t>ªÉÉ MÉiÉ´É¹ÉÉÇºÉÉ`öÒ ¡òÉªÉnùÉ PÉä&gt;ð</t>
  </si>
  <si>
    <t xml:space="preserve"> ®úVÉäSªÉÉ ¨ÉÉMÉä ´É {ÉÖfäø ®úÊ´É´ÉÉ®ú ËEò´ÉÉ ºÉÖ]õ¬É          
    </t>
  </si>
  <si>
    <t xml:space="preserve">{ÉÚ´ÉÔ PÉäiÉ±Éä±ªÉÉ ®úVÉä´É°üxÉ {É®úiÉ +É±ªÉÉSÉÉ   </t>
  </si>
  <si>
    <t xml:space="preserve"> ¨ÉÒ PÉähÉÉ®ú +ºÉ±Éä±ªÉÉ ®úVÉäSªÉÉ +´ÉvÉÒiÉ   </t>
  </si>
  <si>
    <t xml:space="preserve">    2) ¨É ¨ÉÖJªÉ EòÉªÉÇEòÉ®úÒ +ÊvÉEòÉ®úÒ ÊVÉ {É VÉ³ýMÉÉÆ´É Eòb÷Ò±É +Énäù¶É Gò ºÉÉ|ÉÊ´É/+ÉºlÉÉ-4</t>
  </si>
  <si>
    <t xml:space="preserve">     3) ¨É xÉÉ ºÉä´ÉÉ (®úVÉÉ) ÊxÉªÉ¨É 1981 ÊxÉªÉ¨É 68</t>
  </si>
  <si>
    <t xml:space="preserve"> +Énäù¶É</t>
  </si>
  <si>
    <t>®úÉäVÉÒ ºÉä´ÉÉÊxÉ´ÉÞkÉ ½þÉähÉÉ®ú +É½äþiÉ.  iªÉÉÆSÉä +ÌVÉiÉ ®úVÉäSªÉÉ JÉÉiÉÒ</t>
  </si>
  <si>
    <t xml:space="preserve"> ºÉnù®ú +Énäù¶ÉÉSÉÒ xÉÉånù </t>
  </si>
  <si>
    <t>|ÉiÉ :-</t>
  </si>
  <si>
    <t xml:space="preserve">|ÉiÉ  </t>
  </si>
  <si>
    <t xml:space="preserve">ªÉÉÆxÉÉ ¨ÉÉÊ½þiÉÒºiÉ´É ºÉÊ´ÉxÉªÉ </t>
  </si>
  <si>
    <t xml:space="preserve">2/- </t>
  </si>
  <si>
    <t xml:space="preserve">MÉ]õ Ê´ÉEòÉºÉ +ÊvÉEòÉ®úÒ {ÉÆSÉÉªÉiÉ ºÉÊ¨ÉiÉÒ </t>
  </si>
  <si>
    <r>
      <t>2)</t>
    </r>
    <r>
      <rPr>
        <sz val="16"/>
        <rFont val="Times New Roman"/>
        <family val="1"/>
      </rPr>
      <t xml:space="preserve">    </t>
    </r>
    <r>
      <rPr>
        <sz val="16"/>
        <rFont val="DV-TTYogesh"/>
        <family val="5"/>
      </rPr>
      <t>ºÉnù®ú näùªÉEò iÉ{ÉÊ¶É±É ´É ¤ÉÉ¤ÉÒ ¤É®úÉä¤É®ú +É½äþiÉ.</t>
    </r>
  </si>
  <si>
    <t>3) ºÉnù®ú ®úVÉÉ ®úÉäJÉÒEò®úhÉ ¨ÉÆVÉÚ®úÒSÉÒ xÉÉånù ¨ÉÚÖ³ý ºÉä´ÉÉ{ÉÖºiÉEòÉiÉ PÉähªÉÉiÉ +É±Éä±ÉÒ +É½äþ.</t>
  </si>
  <si>
    <t xml:space="preserve">½äþ </t>
  </si>
  <si>
    <t>B±É +ÉªÉ ºÉÒ Ê´É¨ÉÉ ªÉÉäVÉxÉÉ ¡òÉì¨ÉÇ xÉ +ä</t>
  </si>
  <si>
    <t>ªÉÉäVÉxÉäiÉÚxÉ Eò¨ÉÒ ZÉÉ±Éä±ªÉÉ ºÉ¦ÉÉºÉnùÉSÉÒ ªÉÉnùÒ (ºÉä ÊxÉ, ¨ÉÞiªÉÖ, +xªÉEòÉ®úhÉ)</t>
  </si>
  <si>
    <t>+É½þ®úhÉ ´É Ê´ÉiÉ®úhÉ +ÊvÉEòÉ®úÒ</t>
  </si>
  <si>
    <t>½ÖþpùnùÉ</t>
  </si>
  <si>
    <t xml:space="preserve"> VÉx¨ÉiÉÉ®úÒJÉ</t>
  </si>
  <si>
    <t xml:space="preserve"> xÉÉäEò®úÒ ºÉÖ¯û iÉÉ®úÒJÉ</t>
  </si>
  <si>
    <t xml:space="preserve"> Eò¨ÉÒ ½þÉähªÉÉSÉä EòÉ®úhÉ</t>
  </si>
  <si>
    <t xml:space="preserve"> EòÉäb÷ xÉÆ¤É®ú ´É {ÉÊ®úSÉ®ú xÉÆ¤É®ú</t>
  </si>
  <si>
    <t xml:space="preserve">PÉ®ú¤ÉÉÆvÉhÉÒ   +OÉÒ¨ÉÉSÉÒ Ê¶É±±ÉEò ®úCEÂò¨É ºÉ MÉÞ ÊxÉ ºÉ½þ ºÉÆºlÉÉ </t>
  </si>
  <si>
    <t xml:space="preserve"> +ÆiÉMÉÇiÉ EòÉªÉÇ®úiÉ +ºÉÚxÉ iªÉÉÆÆxÉÒ ÊVÉ±½þÉ {ÉÊ®ú¹ÉnäùSÉä  </t>
  </si>
  <si>
    <t xml:space="preserve">¶ÉÉ MÉÞÊxÉ ºÉÆ </t>
  </si>
  <si>
    <t xml:space="preserve"> +ÊiÉ|ÉnùÉxÉ ´ÉºÉÖ±ÉÒ</t>
  </si>
  <si>
    <t xml:space="preserve"> MÉ ºÉ ºÉÉäºÉÉ</t>
  </si>
  <si>
    <t xml:space="preserve"> ={É®úÉäCiÉ Ê´É¹ÉªÉÉxÉÖºÉÉ®ú </t>
  </si>
  <si>
    <t>OÉäb÷ ´ÉäiÉxÉ</t>
  </si>
  <si>
    <t>9300-34800 Geade Pay 4200</t>
  </si>
  <si>
    <t xml:space="preserve">Ê´É¹ÉªÉ :- </t>
  </si>
  <si>
    <t xml:space="preserve"> ={É®úÉäCiÉ Ê´É¹ÉªÉÉx´ÉªÉä Ê´ÉxÉÆiÉÒ EòÒ, </t>
  </si>
  <si>
    <t xml:space="preserve">ºÉÉä¤ÉiÉ :- iÉÒxÉ |ÉiÉÒiÉ |ÉºiÉÉ´É </t>
  </si>
  <si>
    <t>|É{ÉjÉ 3</t>
  </si>
  <si>
    <t>|ÉÊiÉ</t>
  </si>
  <si>
    <t>+É{É±ÉÉ Ê´É·ÉÉºÉÚ</t>
  </si>
  <si>
    <t>MÉ]õ Ê´É¨ÉÉ ªÉÉäVÉxÉÉ xÉ¨ÉÚxÉÉ xÉÆ +É`ö</t>
  </si>
  <si>
    <t>{ÉÉ´ÉiÉÒ xÉÉånù±Éä±Éä ¤ÉÒ±É</t>
  </si>
  <si>
    <t xml:space="preserve"> +IÉ®úÒ ®úCEò¨É ¯û </t>
  </si>
  <si>
    <t xml:space="preserve">ºÉ¨ÉIÉ </t>
  </si>
  <si>
    <t>®úCEò¨É PÉähÉÉ­ªÉÉSÉÒ ºÉ½þÒ</t>
  </si>
  <si>
    <t>2) ºÉnù®ú Eò¨ÉÇSÉÉ®úÒ ªÉÉÆSÉÒ MÉ]õÊ´É¨ÉÉ ªÉÉäVÉxÉäSÉÒ ´ÉMÉÇhÉÒ</t>
  </si>
  <si>
    <t>{ÉÉ´ÉiÉäÉä JÉÉ±ÉÒ±É |É¨ÉÉhÉä Eò{ÉÉiÉ Eò®úhªÉÉiÉ +É±Éä±ÉÒ +É½äþ.</t>
  </si>
  <si>
    <t>±ÉäJÉÉÊ¶É¹ÉÇ</t>
  </si>
  <si>
    <t>8011 Ê´É¨ÉÉ +ÉÊhÉ ÊxÉ´ÉÞkÉÒ ´ÉäiÉxÉ ÊxÉvÉÒ</t>
  </si>
  <si>
    <t>106 &lt;iÉ®ú Ê´É¨ÉÉ +ÉÊhÉ ÊxÉ´ÉÞkÉÒ ´ÉäiÉxÉ ÊxÉvÉÒ</t>
  </si>
  <si>
    <t>107 ®úÉVªÉ ¶ÉÉºÉEòÒªÉ Eò¨ÉÇSÉÉ®úÒ MÉ]õ Ê´É¨ÉÉ ªÉÉäVÉxÉÉ</t>
  </si>
  <si>
    <t>03 ÊVÉ {É ¶ÉÉºÉEòÒªÉ Eò¨ÉÇSÉÉ®úÒ MÉ]õÊ´É¨ÉÉ ªÉÉäVÉxÉÉ</t>
  </si>
  <si>
    <t>+) Ê´É¨ÉÉÊxÉvÉÒ :- 8011021950</t>
  </si>
  <si>
    <t>¤É) ¤ÉSÉiÉ ÊxÉvÉÒ :- 8011022850</t>
  </si>
  <si>
    <t>EòÉä¹ÉÉMÉÉ®ú EòÉªÉÉÇ±ÉªÉÉiÉ ´ÉÉ{É®úhªÉÉºÉÉ`öÒ</t>
  </si>
  <si>
    <t xml:space="preserve"> (B) +É½þ®úhÉ ´É ºÉÆÊ´ÉiÉ®úhÉ +ÊvÉEòÉ­ªÉÉxÉä {ÉÖ®ú´ÉÉ´ÉªÉÉSÉÒ ºÉnùºªÉÉSÉÒ ´ªÉCiÉÒMÉiÉ ¨ÉÉÊ½þiÉÒ</t>
  </si>
  <si>
    <t xml:space="preserve"> +VÉÇnùÉ®úÉ±ÉÉ / ¨ÉÉMÉhÉÒnùÉ®úÉ ®úCEò¨É ¯û             /- +IÉ®úÒ ¯û -------------------- </t>
  </si>
  <si>
    <t xml:space="preserve">½äþ ¶ÉÉºÉÊEòªÉ MÉ]õÊ´É¨ÉÉ ªÉäÉVÉxÉÉ 1990 SÉä ÊnùxÉÉÆEò </t>
  </si>
  <si>
    <t xml:space="preserve"> -------------------------------------------------------------------------------------------------------- </t>
  </si>
  <si>
    <t>ºÉä´ÉÉÊxÉ´ÉÞkÉÒ +Énäù¶É</t>
  </si>
  <si>
    <t xml:space="preserve">®úÉäVÉÒ ºÉä´ÉÉÊxÉ´ÉÞkÉÒ ¤ÉÉ¤ÉiÉ </t>
  </si>
  <si>
    <t xml:space="preserve"> ½äþ</t>
  </si>
  <si>
    <t>®úÉäVÉÒ ÊxÉªÉiÉ´ÉªÉÉä¨ÉÉxÉÉxÉÖºÉÉ®ú ºÉä´ÉÉÊxÉ´ÉÞkÉ ½þÉäiÉ +ºÉ±ªÉÉ¨ÉÖ³äý</t>
  </si>
  <si>
    <t>¨ÉÖ³ý ºÉä´ÉÉ{ÉÖºiÉEòÉSÉÉ MÉÉä¹É´ÉÉ®úÉ</t>
  </si>
  <si>
    <t>1) Eò¨ÉÇSÉÉ-ªÉÉSÉä xÉÉÆ´É :-</t>
  </si>
  <si>
    <t xml:space="preserve">2) ½ÖþvnùÉ ´É EòÉªÉÉÇ±ÉªÉ :- </t>
  </si>
  <si>
    <t>3) VÉx¨ÉiÉÉ®úÒJÉ :-</t>
  </si>
  <si>
    <t>4) ºÉä´ÉäiÉ ¯ûVÉÚ ZÉÉ±ªÉÉSÉÒ iÉÉ®úÒJÉ :-</t>
  </si>
  <si>
    <t>5) ªÉÉäVÉxÉäSÉÉ ºÉ¦ÉÉºÉnù ZÉÉ±ªÉÉSÉÒ iÉÉ®úÒJÉ :-</t>
  </si>
  <si>
    <t xml:space="preserve">6) ´ÉMÉÇhÉÒSÉÉ nù®ú ´É EòÉ±ÉÉ´ÉvÉÒ :-  </t>
  </si>
  <si>
    <r>
      <t>7) ºÉ¦ÉÉºÉnùi´É ºÉÆ{ÉÖ¹]õÉiÉ +É±ªÉÉSÉÉ ÊnùxÉÉÆEò</t>
    </r>
    <r>
      <rPr>
        <b/>
        <sz val="14"/>
        <color theme="1"/>
        <rFont val="DV-TTYogesh"/>
        <family val="5"/>
      </rPr>
      <t xml:space="preserve"> </t>
    </r>
  </si>
  <si>
    <t xml:space="preserve">8) xÉÉ¨ÉÊxÉnæù¶ÉxÉ {ÉjÉ Eäò±Éä +É½äþ EòÉªÉ.  :- </t>
  </si>
  <si>
    <t>½þÉäªÉ</t>
  </si>
  <si>
    <t xml:space="preserve">    ¨ÉÖ³ý ºÉä´ÉÉ {ÉÖºiÉEòÉiÉ vÉäiÉ±ÉÒ +É½äþ EòÉªÉ. </t>
  </si>
  <si>
    <t>10)  ®úCEò¨É ¨ÉÆVÉÚ®ú +Énäù¶É Gò¨ÉÉÆEò :-</t>
  </si>
  <si>
    <t xml:space="preserve">11) ¤ÉSÉiÉ ÊxÉvÉÒ ®úCEò¨É ¯û{ÉªÉä :- </t>
  </si>
  <si>
    <t>12) Ê´É¨ÉÉ ÊxÉvÉÒSÉÒ ®úCEò¨É °ü{ÉªÉä :-</t>
  </si>
  <si>
    <t xml:space="preserve">13) BEòhÉ ®úCEò¨É °ü{ÉªÉä :- </t>
  </si>
  <si>
    <t xml:space="preserve"> +IÉ®ÚÒ ¯û </t>
  </si>
  <si>
    <t>1) nùÉJÉ±ÉÉ näùhªÉÉiÉ ªÉäiÉÉä EòÒ, ¶ÉÉºÉxÉ ÊxÉhÉÇªÉ Gò¨ÉÉÆEò MÉÊ´ÉªÉÉä-1097/|É.Eò.36/97 ¶ÉÉ.½þ¨ÉÒ ÊnùxÉÉÆEò 02/02/1998</t>
  </si>
  <si>
    <t xml:space="preserve">2) |É¨ÉÉÊhÉiÉ Eò®úhªÉÉiÉ ªÉäiÉä EòÒ, </t>
  </si>
  <si>
    <t>ªÉÉÆSªÉÉ MÉ]õÊ´É¨ÉÉ ªÉÉäVÉxÉäSÉÒ xÉÉånù iÉºÉäSÉ ´ÉÉ®úºÉnùÉ®ú ªÉÉÆSªÉÉ xÉÉånùÒ iªÉÉÆSªÉÉ ¨ÉÖ³ýºÉä´ÉÉ {ÉÖºiÉEòÉiÉ PÉäiÉ±Éä±ªÉÉ +É½äþiÉ.</t>
  </si>
  <si>
    <t>3) ºÉnù®úSÉÒ ®úCEò¨É ºÉÆ¤ÉvÉÒiÉÉÆxÉÉ ªÉÉ{ÉÚ´ÉÔ +nùÉ Eäò±Éä±ÉÒ xÉÉ½þÒ. +lÉ´ÉÉ EòÉføhªÉÉiÉ +É±Éä±ÉÒ xÉÉ½þÒ.</t>
  </si>
  <si>
    <t>4) ºÉnù®ú ®úCEò¨ÉäSÉÒ xÉÉånù iªÉÉÆSªÉÉ ¨ÉÖ³ýºÉä´ÉÉ{ÉÖºiÉEòÉiÉ PÉähÉäiÉ +É±Éä±ÉÒ +É½äþ</t>
  </si>
  <si>
    <t xml:space="preserve">6) </t>
  </si>
  <si>
    <t xml:space="preserve"> ½äþ MÉ]õÊ´É¨ÉÉ ªÉÉäVÉxÉäSÉä ºÉnùºªÉ </t>
  </si>
  <si>
    <t xml:space="preserve">   +ºÉÚxÉ iÉä ÊnùxÉÉÆEò- </t>
  </si>
  <si>
    <t>{ÉÉºÉÚxÉ ´ÉMÉÇ  Eò SÉä Eò¨ÉÇSÉÉ®úÒ +É½äþiÉ.</t>
  </si>
  <si>
    <t xml:space="preserve">7) MÉ]õÊ´É¨ÉÉ ªÉÉäVÉxÉäSÉÉ |ÉºiÉÉ´É =¶ÉÒ®úÉ ºÉÉnù®ú Eò®úhªÉÉSÉä EòÉ®úhÉ :- ºÉÆ¤ÉvÉÒiÉ Eò¨ÉÇSÉÉ®úÒ / iªÉÉÆSÉä ´ÉÉ®úºÉnùÉ®ú ªÉÉÆxÉÒ </t>
  </si>
  <si>
    <t xml:space="preserve">  ºÉnù®ú |ÉºiÉÉ´É =¶ÉÒ®úÉ ¦É¯ûxÉ Ênù±ªÉÉxÉä ´É +É´É¶ªÉEò iÉÒ EòÉMÉnù{ÉjÉä =¶ÉÒ®úÉ ºÉÉnù®ú Eäò±ªÉÉxÉä |ÉºiÉÉ´É {ÉÉ`öÊ´ÉhªÉÉºÉ </t>
  </si>
  <si>
    <t xml:space="preserve"> ------------------------------------------------------------------------------------------------------- </t>
  </si>
  <si>
    <t>{ÉÊ®úMÉhÉxÉÉ iÉCiÉÉ.</t>
  </si>
  <si>
    <t xml:space="preserve">    ¶ÉÉºÉxÉ ÊxÉhÉÇªÉ Gò¨ÉÉÆEò  </t>
  </si>
  <si>
    <t>ºÉxÉ</t>
  </si>
  <si>
    <t xml:space="preserve">ªÉÉ ´É¹ÉÉÇiÉ ºÉnùºªÉi´É ºÉÆ{ÉÖ¹]õÉiÉ +É±ªÉÉºÉ ´ªÉÉVÉÉºÉ½þ näùªÉ ½þÉähÉÉ®úÒ ®úCEò¨É ´ÉMÉÇhÉÒ </t>
  </si>
  <si>
    <t>´ÉºÉÖ±ÉÒSÉÉ MÉÉä¹É´ÉÉ®úÉ ®úCEò¨É  ¯û{ÉªÉä 30/- / 60/- 120/- |É¨ÉÉhÉä.</t>
  </si>
  <si>
    <t xml:space="preserve"> +Æ¶ÉnùÉxÉ ®úCEò¨É</t>
  </si>
  <si>
    <t xml:space="preserve"> {É]õ </t>
  </si>
  <si>
    <t xml:space="preserve">¶ÉÉºÉxÉ ÊxÉhÉÇªÉÉiÉÒ±É iÉCiªÉÉxÉÖºÉÉ®ú ®úCEò¨ÉäSÉÒ MÉhÉxÉÉ ---- </t>
  </si>
  <si>
    <t>¤ÉSÉiÉ ÊxÉvÉÒ BEÚòhÉ ®úCEò¨É ¯û{ÉªÉä</t>
  </si>
  <si>
    <t xml:space="preserve"> +IÉ®úÒ ¯û </t>
  </si>
  <si>
    <t>¨ÉÆVÉÚ®ú ½äþÉhÉäºÉ Ê´ÉxÉÆiÉÒ.</t>
  </si>
  <si>
    <t>+ÊvÉnùÉxÉ ´É ±ÉäJÉÉÊvÉEòÉ-ªÉÉÆSªÉÉ / EòÉä¹ÉÉMÉÉ®ú +ÊvÉEòÉ-ªÉÉSªÉÉ EòÉªÉÉÇ±ÉªÉÉSÉä ´ÉÉ{É®úÉºÉÉ`öÒ.</t>
  </si>
  <si>
    <t xml:space="preserve"> --------------------------------------------------------------------------------- </t>
  </si>
  <si>
    <t>ªÉÉÆSªÉÉ ¨ÉÉ¡ÇòiÉ ®úCEò¨É ¯û{ÉªÉä</t>
  </si>
  <si>
    <t xml:space="preserve"> ------------</t>
  </si>
  <si>
    <t xml:space="preserve"> -------------------------------------------------  </t>
  </si>
  <si>
    <t>SªÉÉ |ÉnùÉxÉÉºÉÉ`öÒ {ÉÉºÉ näùhÉä.</t>
  </si>
  <si>
    <t>SÉäEò Gò¨ÉÉÆEò ---------------------------------- ÊnùxÉÉÆEò    /     /201</t>
  </si>
  <si>
    <t xml:space="preserve">  +ÊvÉIÉhÉ ´É ±ÉäJÉÉ / EòÉä¹ÉÉMÉÉ®ú +ÊvÉEòÉ®úÒ. </t>
  </si>
  <si>
    <t xml:space="preserve"> (¨ÉÖÆ¤É&lt;Ç xÉÉMÉ®úÒ ºÉä´ÉÉ ÊxÉªÉ¨É 229 +x´ÉªÉä)</t>
  </si>
  <si>
    <t xml:space="preserve">¶ÉÉºÉEòÒªÉ MÉ]õ Ê´É¨ÉÉ ºÉ¦ÉÉºÉnù ÊnùxÉÉÆEò </t>
  </si>
  <si>
    <t xml:space="preserve">¤ÉSÉiÉ JÉÉiÉÒ {ÉÊ®úMÉhÉxÉÉ ®úCEò¨É </t>
  </si>
  <si>
    <t xml:space="preserve">¤ÉSÉiÉ JÉÉiÉÒ +IÉ®úÒ ®úCEò¨É </t>
  </si>
  <si>
    <t xml:space="preserve">Eò{ÉÉiÉÒSÉÉ iÉ{ÉÊ¶É±É </t>
  </si>
  <si>
    <t xml:space="preserve"> +) ÊnùxÉÉÆEò</t>
  </si>
  <si>
    <t xml:space="preserve">31/12/2002 </t>
  </si>
  <si>
    <t>{ÉÉ´ÉäiÉÉä ®úCEò¨É ¯û 30/- |É¨ÉÉhÉä</t>
  </si>
  <si>
    <t xml:space="preserve"> ¤É) ÊnùxÉÉÆEò</t>
  </si>
  <si>
    <t>31/12/2009</t>
  </si>
  <si>
    <t>{ÉÉ´ÉäiÉÉä ®úCEò¨É ¯û 60/- |É¨ÉÉhÉä</t>
  </si>
  <si>
    <t xml:space="preserve"> Eò) ÊnùxÉÉÆEò</t>
  </si>
  <si>
    <t>{ÉÉ´ÉäiÉÉä ®úCEò¨É ¯û 120/- |É¨ÉÉhÉä</t>
  </si>
  <si>
    <t>VÉ³ýMÉÉÆ´É ÊVÉ±½þÉ ºÉ½þ ºÉÉäºÉÉ VÉ³ýMÉÉÆ´É</t>
  </si>
  <si>
    <t>¨ÉÖ±ÉMÉÉ</t>
  </si>
  <si>
    <t>ºÉÉä¤ÉiÉ VÉÉäb÷±Éä±Éä +É½äþiÉ</t>
  </si>
  <si>
    <t xml:space="preserve">ªÉÉ xÉ¨ÉÖxªÉÉSÉÉ ¦ÉÉMÉ- BEòSÉÒ {ÉÉäSÉ, ¦ÉÉMÉ- nùÉäxÉ¨ÉvªÉä näùhªÉÉiÉ +É±ÉÒ +ºÉÚxÉ iÉÒ    /  /2018 ®úÉäVÉÒ </t>
  </si>
  <si>
    <t>G.P.F.</t>
  </si>
  <si>
    <t>P.T.X.</t>
  </si>
  <si>
    <t>L.I.C.</t>
  </si>
  <si>
    <t>GSLI</t>
  </si>
  <si>
    <t>Govt.Soci.</t>
  </si>
  <si>
    <t>R.D.</t>
  </si>
  <si>
    <t>SWF</t>
  </si>
  <si>
    <t>HBA</t>
  </si>
  <si>
    <t>Grain Adv.</t>
  </si>
  <si>
    <t>Qtr.Rent</t>
  </si>
  <si>
    <t>Dhule</t>
  </si>
  <si>
    <t>GIS</t>
  </si>
  <si>
    <t>Chalan</t>
  </si>
  <si>
    <t>GISLOAN</t>
  </si>
  <si>
    <t>I-Tax</t>
  </si>
  <si>
    <t>HBALoan</t>
  </si>
  <si>
    <t>H.Society</t>
  </si>
  <si>
    <t>Yawal</t>
  </si>
  <si>
    <t>C.P.S.</t>
  </si>
  <si>
    <t>QRR</t>
  </si>
  <si>
    <t>F.A</t>
  </si>
  <si>
    <t>Month</t>
  </si>
  <si>
    <t>May 14 Paid in june 14</t>
  </si>
  <si>
    <t>Panchayat Samiti Jamner</t>
  </si>
  <si>
    <t>Block Development officer HG</t>
  </si>
  <si>
    <t>Panchayat Samiti Jalgaon</t>
  </si>
  <si>
    <t>VÉÖ±Éè 18</t>
  </si>
  <si>
    <t>VÉÚxÉ 18</t>
  </si>
  <si>
    <t xml:space="preserve">       /+É®ú+É®ú /      /2017  Ênù:- 17/05/2017</t>
  </si>
  <si>
    <t xml:space="preserve">Ênù:-17/05/2017 xÉÖºÉÉ®ú </t>
  </si>
  <si>
    <t>Post of Sr Asst. In The Pay Band (s-1) 5200-20200 &amp; Grade Pay2400 Leave Incashment Bill</t>
  </si>
  <si>
    <t>¶ÉÉºÉEòÒªÉ MÉ]õ Ê´É¨ÉÉ ªÉÉäVÉxÉÉ ´ÉMÉÇhÉÒ Eò{ÉÉiÉÒSÉä |É¨ÉÉhÉ{ÉjÉ</t>
  </si>
  <si>
    <t xml:space="preserve">nù®ú¨É½þÉ ´ÉMÉÇhÉÒ ÊxÉªÉÊ¨ÉiÉ{ÉhÉä  JÉÉ±ÉÒ±É|É¨ÉÉhÉä ´ÉäiÉxÉÉiÉÚxÉ Eò{ÉÉiÉ Eäò±Éä±ÉÒ +É½äþ.  </t>
  </si>
  <si>
    <t xml:space="preserve">         ºÉnù®úSÉä |É¨ÉÉhÉ{ÉjÉ iªÉÉÆSÉä ´ÉäiÉxÉ näùªÉEò iÉ{ÉÉºÉÚxÉ JÉÉjÉÒ Eò¯ûxÉ Ênù±Éä±Éä +É½äþ. </t>
  </si>
  <si>
    <t>ªÉÉäVÉxÉÉ 1990 SÉä ÊnùxÉÉÆEò</t>
  </si>
  <si>
    <t xml:space="preserve">.+JÉä®ú ºÉnùºªÉ +ºÉÚxÉ iªÉÉÆSÉä ºÉää´ÉÉÊxÉ´ÉÞkÉÒ  </t>
  </si>
  <si>
    <t>¨ÉÖ {ÉÉä +b÷É´Énù iÉÉ SÉÉä{Éb÷É</t>
  </si>
  <si>
    <t>VÉä b÷Ò ºÉÒ ºÉÒ ¤ÉÄEò ¶ÉÉJÉÉ +b÷É´Énù</t>
  </si>
  <si>
    <t>5 ¡Öò]õõ 3 &lt;ÆSÉ</t>
  </si>
  <si>
    <t>xÉÉä´½äþ 2018</t>
  </si>
  <si>
    <t>¨É ¤ÉÉ±É Ê´ÉEòÉºÉ |ÉEò±{É +ÊvÉEòÉ®úÒ</t>
  </si>
  <si>
    <t>B ¤ÉÉ Ê´É ºÉä ªÉÉä {ÉÉ®úÉä³ýÉ</t>
  </si>
  <si>
    <t>9300-34800</t>
  </si>
  <si>
    <t>½þÉiÉÉSÉä EòÉä{É®úÉ´É®ú EòÉ³ýÉ iÉÒ³ý</t>
  </si>
  <si>
    <t>ºÉnù®úSÉÉ nùÉJÉ±ÉÉ ºÉä´ÉÉÊxÉ´ÉÞkÉÂÒ ´ÉäiÉxÉ EòÉ¨ÉÒ Ênù±ÉÉ +ºÉä.</t>
  </si>
  <si>
    <t>¨Éä 18</t>
  </si>
  <si>
    <t>{¡èò¤ÉÖ 19</t>
  </si>
  <si>
    <t>x 24/2 =</t>
  </si>
  <si>
    <t>SÉÉä{Éb÷É</t>
  </si>
  <si>
    <t>ºÉä´ÉÉÊxÉ´ÉÞkÉÒ xÉÆiÉ®úSÉä ¨ÉÚÖ³ý º´ÉMÉÞ½þÒ {É®úiÉÒSÉä ¤Énù±ÉÒ |É´ÉÉºÉ¦ÉkÉä +xÉÖnùÉxÉ ´ÉäiÉxÉÉSªÉÉ SªÉÉ 1/2   ]õCEÂòä  ®úCEò¨É</t>
  </si>
  <si>
    <t>Limtied  33</t>
  </si>
  <si>
    <t>Actual Service Length</t>
  </si>
  <si>
    <t>Yrs</t>
  </si>
  <si>
    <t>Total Length Of Service</t>
  </si>
  <si>
    <t>श्री</t>
  </si>
  <si>
    <t>श्रीमती</t>
  </si>
  <si>
    <t>कुमारी</t>
  </si>
  <si>
    <t>सौ</t>
  </si>
  <si>
    <t>अतिरिक्त मुख्य कार्यकारी अधिकारी</t>
  </si>
  <si>
    <t>अमळनेर</t>
  </si>
  <si>
    <t>सामान्य प्रशासन विभाग</t>
  </si>
  <si>
    <t>उप मुख्य कार्यकारी अधिकारी (साप्र)</t>
  </si>
  <si>
    <t>बोदवड</t>
  </si>
  <si>
    <t>ग्रामपंचायत विभाग</t>
  </si>
  <si>
    <t>गट विकास अधिकारी वर्ग 1</t>
  </si>
  <si>
    <t>भुसावळ</t>
  </si>
  <si>
    <t>बांधकाम विभाग</t>
  </si>
  <si>
    <t>सहायक गट विकास अधिकारी</t>
  </si>
  <si>
    <t>भडगांव</t>
  </si>
  <si>
    <t>जलसंधारण विभाग ल पा (सिंचन)</t>
  </si>
  <si>
    <t xml:space="preserve">कक्ष अधिकारी </t>
  </si>
  <si>
    <t>चाळीसगांव</t>
  </si>
  <si>
    <t>ग्रामीण पाणी पुरवठा विभाग</t>
  </si>
  <si>
    <t xml:space="preserve">कार्यालयिन अधीक्षक </t>
  </si>
  <si>
    <t>चोपडा</t>
  </si>
  <si>
    <t>आरोग्य विभाग</t>
  </si>
  <si>
    <t>विस्तार अधिकारी सांख्यिकी</t>
  </si>
  <si>
    <t>एरंडोल</t>
  </si>
  <si>
    <t>महिला व बाल कल्याण विभाग</t>
  </si>
  <si>
    <t>लघुलेखक उच्चश्रेणी</t>
  </si>
  <si>
    <t>धरणगांव</t>
  </si>
  <si>
    <t>पशुसंवर्धन विभाग</t>
  </si>
  <si>
    <t>लघुलेखक निम्नश्रेणी</t>
  </si>
  <si>
    <t>मुक्ताईनगर</t>
  </si>
  <si>
    <t>समाज कल्याण विभाग</t>
  </si>
  <si>
    <t>लघुटंकलेखक</t>
  </si>
  <si>
    <t>जळगांव</t>
  </si>
  <si>
    <t>अर्थ विभाग</t>
  </si>
  <si>
    <t>वरिष्ट सहायक लिपिकवर्गीय</t>
  </si>
  <si>
    <t>जामनेर</t>
  </si>
  <si>
    <t>कृषि विभाग</t>
  </si>
  <si>
    <t>कनिष्ट सहायक लिपिकवर्गीय</t>
  </si>
  <si>
    <t xml:space="preserve">पाचोरा </t>
  </si>
  <si>
    <t>पाणी व स्वच्छता विभाग</t>
  </si>
  <si>
    <t>वाहन चालक</t>
  </si>
  <si>
    <t>पारोळा</t>
  </si>
  <si>
    <t>जिल्हा ग्रामीण विकास यंत्रणा</t>
  </si>
  <si>
    <t xml:space="preserve">परिचर </t>
  </si>
  <si>
    <t>रावेर</t>
  </si>
  <si>
    <t>शिक्षण विभाग (प्राथमिक)</t>
  </si>
  <si>
    <t>संगणक ऑपरेटर</t>
  </si>
  <si>
    <t>यावल</t>
  </si>
  <si>
    <t>शिक्षण विभाग (माध्यमिक)</t>
  </si>
  <si>
    <t>उप मुख्य कार्यकारी अधिकारी (ग्रापं)</t>
  </si>
  <si>
    <t>पंचायत समिती</t>
  </si>
  <si>
    <t>विस्तार अधिकारी ग्रामपंचायत</t>
  </si>
  <si>
    <t>एकात्मिक बाल विकास योजना</t>
  </si>
  <si>
    <t>विस्तार अधिकारी आयआरडीपी</t>
  </si>
  <si>
    <t xml:space="preserve">तालुका वैदयकीय अधिकारी कार्यालय </t>
  </si>
  <si>
    <t>ग्रामविकास अधिकारी</t>
  </si>
  <si>
    <t>बांधकाम उपविभाग</t>
  </si>
  <si>
    <t>ग्रामसेवक</t>
  </si>
  <si>
    <t>लघुसिंचन उपविभाग</t>
  </si>
  <si>
    <t>कार्यकारी अभियंता</t>
  </si>
  <si>
    <t>ग्रामीण पाणी पुरवठा उपविभाग</t>
  </si>
  <si>
    <t>उप कार्यकारी अभियंता</t>
  </si>
  <si>
    <t>प्राथमिक आरोग्य केंद्र</t>
  </si>
  <si>
    <t>उप अभियंता</t>
  </si>
  <si>
    <t xml:space="preserve">पशुवैद्यकीय दवाखाना </t>
  </si>
  <si>
    <t>सहाययक अभियंता श्रेणी 2</t>
  </si>
  <si>
    <t>शाखा अभियंता</t>
  </si>
  <si>
    <t>कनिष्ट अभियंता</t>
  </si>
  <si>
    <t>स्थापत्त अभियांत्रिकी सहायक</t>
  </si>
  <si>
    <t>मुख्‍य आरेखक</t>
  </si>
  <si>
    <t>आरेखक</t>
  </si>
  <si>
    <t>कनिष्ट आरेखक</t>
  </si>
  <si>
    <t>अनुरेखक</t>
  </si>
  <si>
    <t>वरिष्ट यांत्रिकी</t>
  </si>
  <si>
    <t>कनिष्ट यांत्रिकी</t>
  </si>
  <si>
    <t>वीजतंत्री</t>
  </si>
  <si>
    <t>तारतंत्री</t>
  </si>
  <si>
    <t>जोडारी</t>
  </si>
  <si>
    <t>मैलकामगार</t>
  </si>
  <si>
    <t>यांत्रिकी</t>
  </si>
  <si>
    <t>हातपंप मदतनीस</t>
  </si>
  <si>
    <t>जिल्हा आरोग्य अधिकारी</t>
  </si>
  <si>
    <t>सहायक जिल्हा आरोग्य अधिकारी</t>
  </si>
  <si>
    <t>प्रशासन अधिकारी</t>
  </si>
  <si>
    <t>सांख्यिकी अधिकारी</t>
  </si>
  <si>
    <t>तालुका वैदयकीय अधिकारी</t>
  </si>
  <si>
    <t xml:space="preserve">वैदयकीय अधिकारी गट अ </t>
  </si>
  <si>
    <t xml:space="preserve">वैदयकीय अधिकारी गट ब </t>
  </si>
  <si>
    <t>वैदयकीय अधिकारी आयुवेदिक</t>
  </si>
  <si>
    <t>अवैदयकीय पर्यवेक्षक</t>
  </si>
  <si>
    <t>आरोग्य पर्यवेक्षक</t>
  </si>
  <si>
    <t>औषध निर्माण अधिकारी</t>
  </si>
  <si>
    <t>प्रयोगशाळा तंत्रज्ञ</t>
  </si>
  <si>
    <t>कृष्टरोग तंत्रज्ञ</t>
  </si>
  <si>
    <t>आरोग्य सहायक</t>
  </si>
  <si>
    <t>आरोग्य सहायिका</t>
  </si>
  <si>
    <t>आरोग्य सेवक</t>
  </si>
  <si>
    <t>आरोग्य सेविका</t>
  </si>
  <si>
    <t>सफाई कामगार</t>
  </si>
  <si>
    <t>जिल्हा महिला व बाल विकास अधिकारी</t>
  </si>
  <si>
    <t>बाल विकास प्रकल्प अधिकारी</t>
  </si>
  <si>
    <t>पर्यवेक्षिका</t>
  </si>
  <si>
    <t>मुख्‍य सेविका</t>
  </si>
  <si>
    <t>जिल्हा पशुसंवर्धन अधिकारी</t>
  </si>
  <si>
    <t>पशुधन विकास अधिकारी</t>
  </si>
  <si>
    <t>सहायक पशुधन विकास अधिकारी</t>
  </si>
  <si>
    <t>पशुधन पर्यवेक्षक</t>
  </si>
  <si>
    <t>व्रणोपचारक</t>
  </si>
  <si>
    <t>मुख्य लेखा व वित्त अधिकारी</t>
  </si>
  <si>
    <t>उप मुख्य लेखा व वित्त अधिकारी</t>
  </si>
  <si>
    <t>लेखाधिकारी</t>
  </si>
  <si>
    <t>सहायक लेखाधिकारी</t>
  </si>
  <si>
    <t>कनिष्ट लेखाधिकारी</t>
  </si>
  <si>
    <t>वरिष्ट सहायक लेखा</t>
  </si>
  <si>
    <t>कनिष्ट सहायक लेखा</t>
  </si>
  <si>
    <t>कृषि विकास अधिकारी</t>
  </si>
  <si>
    <t>जिल्हा मोहीम अधिकारी</t>
  </si>
  <si>
    <t>जिल्हा कृषि अधिकारी</t>
  </si>
  <si>
    <t>कृषि अधिकारी</t>
  </si>
  <si>
    <t>विस्तार अधिकारी कृषि</t>
  </si>
  <si>
    <t>शिक्षणाधिकारी प्राथ</t>
  </si>
  <si>
    <t>उप शिक्षणाधिकारी प्राथ</t>
  </si>
  <si>
    <t>गट शिक्षणाधिकारी</t>
  </si>
  <si>
    <t>विस्तार अधिकारी श्रेणी 2</t>
  </si>
  <si>
    <t>विस्तार अधिकारी श्रेणी 3</t>
  </si>
  <si>
    <t>केंद्रप्रमुख</t>
  </si>
  <si>
    <t>ग्रेडेड मुख्याध्यापक</t>
  </si>
  <si>
    <t>पदवीधर शिक्षक</t>
  </si>
  <si>
    <t>प्राथमिक शिक्षक</t>
  </si>
  <si>
    <t>प्राथमिक शिक्षक अप्रशिक्षित</t>
  </si>
  <si>
    <t>प्रकल्प संचालक</t>
  </si>
  <si>
    <t>सहायक प्रकल्प संचालक</t>
  </si>
  <si>
    <t>समाजकल्याण निरीक्षक</t>
  </si>
  <si>
    <t>समाजकल्याण सहायक</t>
  </si>
  <si>
    <t>समाजसेवक</t>
  </si>
  <si>
    <t>उपमुख्य कार्यकारी अधिकारी पा व स्व</t>
  </si>
  <si>
    <t>सेवा निव.त्त दिनांक</t>
  </si>
  <si>
    <t>एकुण सेवा</t>
  </si>
  <si>
    <t>एकुण सेवा वर्षात</t>
  </si>
  <si>
    <t xml:space="preserve">सेवानिवत्तीचा प्रस्ताव तयार करण्यासाठीची माहिती </t>
  </si>
  <si>
    <t>नांव</t>
  </si>
  <si>
    <t>वडीलांचे/ पतीचे नांव</t>
  </si>
  <si>
    <t>पदनाम</t>
  </si>
  <si>
    <t>सेवा निवत्‍त सुरु दि</t>
  </si>
  <si>
    <t>कार्यालयाचे नांव</t>
  </si>
  <si>
    <t>जन्मतारिख</t>
  </si>
  <si>
    <t>सेवानिवत्त दि</t>
  </si>
  <si>
    <t>नेाकरी सुरु दि</t>
  </si>
  <si>
    <t>बॅकेचे नांव व पत्ता</t>
  </si>
  <si>
    <t>उंची</t>
  </si>
  <si>
    <t>ओळख खुण</t>
  </si>
  <si>
    <t>सध्याचा कार्यालय कार्यरत कालावधी</t>
  </si>
  <si>
    <t xml:space="preserve">कुटुंब सदस्य </t>
  </si>
  <si>
    <t xml:space="preserve">जन्मदिनांक </t>
  </si>
  <si>
    <t>सदस्य नाते</t>
  </si>
  <si>
    <t>अ क्र</t>
  </si>
  <si>
    <t>नियत वयोमानानुसार</t>
  </si>
  <si>
    <t xml:space="preserve">5th </t>
  </si>
  <si>
    <t xml:space="preserve">6th </t>
  </si>
  <si>
    <t>7th</t>
  </si>
  <si>
    <t>जानेवारी-2004</t>
  </si>
  <si>
    <t>फेब्रुवारी-2004</t>
  </si>
  <si>
    <t>मार्च-2004</t>
  </si>
  <si>
    <t>एप्रिल-2004</t>
  </si>
  <si>
    <t>मे-2004</t>
  </si>
  <si>
    <t>जून-2004</t>
  </si>
  <si>
    <t>जुलै-2004</t>
  </si>
  <si>
    <t>ऑगस्ट-2004</t>
  </si>
  <si>
    <t>सप्टेंबर-2004</t>
  </si>
  <si>
    <t>ऑक्टोबर-2004</t>
  </si>
  <si>
    <t>नोव्हेंबर-2004</t>
  </si>
  <si>
    <t>डिसेंबर-2004</t>
  </si>
  <si>
    <t>जानेवारी-2005</t>
  </si>
  <si>
    <t>फेब्रुवारी-2005</t>
  </si>
  <si>
    <t>मार्च-2005</t>
  </si>
  <si>
    <t>एप्रिल-2005</t>
  </si>
  <si>
    <t>मे-2005</t>
  </si>
  <si>
    <t>जून-2005</t>
  </si>
  <si>
    <t>जुलै-2005</t>
  </si>
  <si>
    <t>ऑगस्ट-2005</t>
  </si>
  <si>
    <t>सप्टेंबर-2005</t>
  </si>
  <si>
    <t>ऑक्टोबर-2005</t>
  </si>
  <si>
    <t>नोव्हेंबर-2005</t>
  </si>
  <si>
    <t>डिसेंबर-2005</t>
  </si>
  <si>
    <t>जानेवारी-2006</t>
  </si>
  <si>
    <t>फेब्रुवारी-2006</t>
  </si>
  <si>
    <t>मार्च-2006</t>
  </si>
  <si>
    <t>एप्रिल-2006</t>
  </si>
  <si>
    <t>मे-2006</t>
  </si>
  <si>
    <t>जून-2006</t>
  </si>
  <si>
    <t>जुलै-2006</t>
  </si>
  <si>
    <t>ऑगस्ट-2006</t>
  </si>
  <si>
    <t>सप्टेंबर-2006</t>
  </si>
  <si>
    <t>ऑक्टोबर-2006</t>
  </si>
  <si>
    <t>नोव्हेंबर-2006</t>
  </si>
  <si>
    <t>जानेवारी","फेब्रुवारी","मार्च","एप्रिल","मे","जून","जुलै","ऑगस्ट","सप्टेंबर","ऑक्टोबर","नोव्हेंबर","डिसेंबर</t>
  </si>
  <si>
    <t>डिसेंबर-2006</t>
  </si>
  <si>
    <t>जानेवारी-2007</t>
  </si>
  <si>
    <t>जानेवारी</t>
  </si>
  <si>
    <t>फेब्रुवारी-2007</t>
  </si>
  <si>
    <t>फेब्रुवारी</t>
  </si>
  <si>
    <t>मार्च-2007</t>
  </si>
  <si>
    <t>मार्च</t>
  </si>
  <si>
    <t>एप्रिल-2007</t>
  </si>
  <si>
    <t>एप्रिल</t>
  </si>
  <si>
    <t>मे-2007</t>
  </si>
  <si>
    <t>मे</t>
  </si>
  <si>
    <t>Year</t>
  </si>
  <si>
    <t>Opening Balance</t>
  </si>
  <si>
    <t>जून-2007</t>
  </si>
  <si>
    <t>जून</t>
  </si>
  <si>
    <t>2006-07</t>
  </si>
  <si>
    <t>जुलै-2007</t>
  </si>
  <si>
    <t>जुलै</t>
  </si>
  <si>
    <t>2007-08</t>
  </si>
  <si>
    <t>ऑगस्ट-2007</t>
  </si>
  <si>
    <t>ऑगस्ट</t>
  </si>
  <si>
    <t>2008-09</t>
  </si>
  <si>
    <t>सप्टेंबर-2007</t>
  </si>
  <si>
    <t>सप्टेंबर</t>
  </si>
  <si>
    <t>2009-10</t>
  </si>
  <si>
    <t>ऑक्टोबर-2007</t>
  </si>
  <si>
    <t>ऑक्टोबर</t>
  </si>
  <si>
    <t>2010-11</t>
  </si>
  <si>
    <t>नोव्हेंबर-2007</t>
  </si>
  <si>
    <t>नोव्हेंबर</t>
  </si>
  <si>
    <t>2011-12</t>
  </si>
  <si>
    <t>डिसेंबर-2007</t>
  </si>
  <si>
    <t>डिसेंबर</t>
  </si>
  <si>
    <t>2012-13</t>
  </si>
  <si>
    <t>जानेवारी-2008</t>
  </si>
  <si>
    <t>2013-14</t>
  </si>
  <si>
    <t>फेब्रुवारी-2008</t>
  </si>
  <si>
    <t>2014-15</t>
  </si>
  <si>
    <t>मार्च-2008</t>
  </si>
  <si>
    <t>2015-16</t>
  </si>
  <si>
    <t>एप्रिल-2008</t>
  </si>
  <si>
    <t>2016-17</t>
  </si>
  <si>
    <t>मे-2008</t>
  </si>
  <si>
    <t>2017-18</t>
  </si>
  <si>
    <t>जून-2008</t>
  </si>
  <si>
    <t>2018-19</t>
  </si>
  <si>
    <t>जुलै-2008</t>
  </si>
  <si>
    <t>2019-20</t>
  </si>
  <si>
    <t>ऑगस्ट-2008</t>
  </si>
  <si>
    <t>2020-21</t>
  </si>
  <si>
    <t>सप्टेंबर-2008</t>
  </si>
  <si>
    <t>2021-22</t>
  </si>
  <si>
    <t>ऑक्टोबर-2008</t>
  </si>
  <si>
    <t>2022-23</t>
  </si>
  <si>
    <t>नोव्हेंबर-2008</t>
  </si>
  <si>
    <t>2023-24</t>
  </si>
  <si>
    <t>डिसेंबर-2008</t>
  </si>
  <si>
    <t>2024-25</t>
  </si>
  <si>
    <t>जानेवारी-2009</t>
  </si>
  <si>
    <t>2025-26</t>
  </si>
  <si>
    <t>फेब्रुवारी-2009</t>
  </si>
  <si>
    <t>2026-27</t>
  </si>
  <si>
    <t>मार्च-2009</t>
  </si>
  <si>
    <t>2027-28</t>
  </si>
  <si>
    <t>एप्रिल-2009</t>
  </si>
  <si>
    <t>2028-29</t>
  </si>
  <si>
    <t>मे-2009</t>
  </si>
  <si>
    <t>2029-30</t>
  </si>
  <si>
    <t>जून-2009</t>
  </si>
  <si>
    <t>2030-31</t>
  </si>
  <si>
    <t>जुलै-2009</t>
  </si>
  <si>
    <t>2031-32</t>
  </si>
  <si>
    <t>ऑगस्ट-2009</t>
  </si>
  <si>
    <t>2032-33</t>
  </si>
  <si>
    <t>सप्टेंबर-2009</t>
  </si>
  <si>
    <t>2033-34</t>
  </si>
  <si>
    <t>ऑक्टोबर-2009</t>
  </si>
  <si>
    <t>2034-35</t>
  </si>
  <si>
    <t>नोव्हेंबर-2009</t>
  </si>
  <si>
    <t>2035-36</t>
  </si>
  <si>
    <t>डिसेंबर-2009</t>
  </si>
  <si>
    <t>2036-37</t>
  </si>
  <si>
    <t>जानेवारी-2010</t>
  </si>
  <si>
    <t>2037-38</t>
  </si>
  <si>
    <t>फेब्रुवारी-2010</t>
  </si>
  <si>
    <t>2038-39</t>
  </si>
  <si>
    <t>मार्च-2010</t>
  </si>
  <si>
    <t>2039-40</t>
  </si>
  <si>
    <t>एप्रिल-2010</t>
  </si>
  <si>
    <t>2040-41</t>
  </si>
  <si>
    <t>मे-2010</t>
  </si>
  <si>
    <t>2041-42</t>
  </si>
  <si>
    <t>जून-2010</t>
  </si>
  <si>
    <t>2042-43</t>
  </si>
  <si>
    <t>जुलै-2010</t>
  </si>
  <si>
    <t>2043-44</t>
  </si>
  <si>
    <t>ऑगस्ट-2010</t>
  </si>
  <si>
    <t>2044-45</t>
  </si>
  <si>
    <t>सप्टेंबर-2010</t>
  </si>
  <si>
    <t>2045-46</t>
  </si>
  <si>
    <t>ऑक्टोबर-2010</t>
  </si>
  <si>
    <t>2046-47</t>
  </si>
  <si>
    <t>नोव्हेंबर-2010</t>
  </si>
  <si>
    <t>2047-48</t>
  </si>
  <si>
    <t>डिसेंबर-2010</t>
  </si>
  <si>
    <t>2048-49</t>
  </si>
  <si>
    <t>जानेवारी-2011</t>
  </si>
  <si>
    <t>2049-50</t>
  </si>
  <si>
    <t>फेब्रुवारी-2011</t>
  </si>
  <si>
    <t>मार्च-2011</t>
  </si>
  <si>
    <t>एप्रिल-2011</t>
  </si>
  <si>
    <t>मे-2011</t>
  </si>
  <si>
    <t>जून-2011</t>
  </si>
  <si>
    <t>जुलै-2011</t>
  </si>
  <si>
    <t>ऑगस्ट-2011</t>
  </si>
  <si>
    <t>सप्टेंबर-2011</t>
  </si>
  <si>
    <t>ऑक्टोबर-2011</t>
  </si>
  <si>
    <t>नोव्हेंबर-2011</t>
  </si>
  <si>
    <t>डिसेंबर-2011</t>
  </si>
  <si>
    <t>जानेवारी-2012</t>
  </si>
  <si>
    <t>फेब्रुवारी-2012</t>
  </si>
  <si>
    <t>मार्च-2012</t>
  </si>
  <si>
    <t>एप्रिल-2012</t>
  </si>
  <si>
    <t>मे-2012</t>
  </si>
  <si>
    <t>जून-2012</t>
  </si>
  <si>
    <t>जुलै-2012</t>
  </si>
  <si>
    <t>ऑगस्ट-2012</t>
  </si>
  <si>
    <t>सप्टेंबर-2012</t>
  </si>
  <si>
    <t>ऑक्टोबर-2012</t>
  </si>
  <si>
    <t>नोव्हेंबर-2012</t>
  </si>
  <si>
    <t>डिसेंबर-2012</t>
  </si>
  <si>
    <t>जानेवारी-2013</t>
  </si>
  <si>
    <t>फेब्रुवारी-2013</t>
  </si>
  <si>
    <t>मार्च-2013</t>
  </si>
  <si>
    <t>एप्रिल-2013</t>
  </si>
  <si>
    <t>मे-2013</t>
  </si>
  <si>
    <t>जून-2013</t>
  </si>
  <si>
    <t>जुलै-2013</t>
  </si>
  <si>
    <t>ऑगस्ट-2013</t>
  </si>
  <si>
    <t>सप्टेंबर-2013</t>
  </si>
  <si>
    <t>ऑक्टोबर-2013</t>
  </si>
  <si>
    <t>नोव्हेंबर-2013</t>
  </si>
  <si>
    <t>डिसेंबर-2013</t>
  </si>
  <si>
    <t>जानेवारी-2014</t>
  </si>
  <si>
    <t>फेब्रुवारी-2014</t>
  </si>
  <si>
    <t>मार्च-2014</t>
  </si>
  <si>
    <t>एप्रिल-2014</t>
  </si>
  <si>
    <t>मे-2014</t>
  </si>
  <si>
    <t>जून-2014</t>
  </si>
  <si>
    <t>जुलै-2014</t>
  </si>
  <si>
    <t>ऑगस्ट-2014</t>
  </si>
  <si>
    <t>सप्टेंबर-2014</t>
  </si>
  <si>
    <t>ऑक्टोबर-2014</t>
  </si>
  <si>
    <t>नोव्हेंबर-2014</t>
  </si>
  <si>
    <t>डिसेंबर-2014</t>
  </si>
  <si>
    <t>जानेवारी-2015</t>
  </si>
  <si>
    <t>फेब्रुवारी-2015</t>
  </si>
  <si>
    <t>मार्च-2015</t>
  </si>
  <si>
    <t>एप्रिल-2015</t>
  </si>
  <si>
    <t>मे-2015</t>
  </si>
  <si>
    <t>जून-2015</t>
  </si>
  <si>
    <t>जुलै-2015</t>
  </si>
  <si>
    <t>ऑगस्ट-2015</t>
  </si>
  <si>
    <t>सप्टेंबर-2015</t>
  </si>
  <si>
    <t>ऑक्टोबर-2015</t>
  </si>
  <si>
    <t>नोव्हेंबर-2015</t>
  </si>
  <si>
    <t>डिसेंबर-2015</t>
  </si>
  <si>
    <t>जानेवारी-2016</t>
  </si>
  <si>
    <t>फेब्रुवारी-2016</t>
  </si>
  <si>
    <t>मार्च-2016</t>
  </si>
  <si>
    <t>एप्रिल-2016</t>
  </si>
  <si>
    <t>मे-2016</t>
  </si>
  <si>
    <t>जून-2016</t>
  </si>
  <si>
    <t>जुलै-2016</t>
  </si>
  <si>
    <t>ऑगस्ट-2016</t>
  </si>
  <si>
    <t>सप्टेंबर-2016</t>
  </si>
  <si>
    <t>ऑक्टोबर-2016</t>
  </si>
  <si>
    <t>नोव्हेंबर-2016</t>
  </si>
  <si>
    <t>डिसेंबर-2016</t>
  </si>
  <si>
    <t>जानेवारी-2017</t>
  </si>
  <si>
    <t>फेब्रुवारी-2017</t>
  </si>
  <si>
    <t>मार्च-2017</t>
  </si>
  <si>
    <t>एप्रिल-2017</t>
  </si>
  <si>
    <t>मे-2017</t>
  </si>
  <si>
    <t>जून-2017</t>
  </si>
  <si>
    <t>जुलै-2017</t>
  </si>
  <si>
    <t>ऑगस्ट-2017</t>
  </si>
  <si>
    <t>सप्टेंबर-2017</t>
  </si>
  <si>
    <t>ऑक्टोबर-2017</t>
  </si>
  <si>
    <t>नोव्हेंबर-2017</t>
  </si>
  <si>
    <t>डिसेंबर-2017</t>
  </si>
  <si>
    <t>जानेवारी-2018</t>
  </si>
  <si>
    <t>फेब्रुवारी-2018</t>
  </si>
  <si>
    <t>मार्च-2018</t>
  </si>
  <si>
    <t>एप्रिल-2018</t>
  </si>
  <si>
    <t>मे-2018</t>
  </si>
  <si>
    <t>जून-2018</t>
  </si>
  <si>
    <t>जुलै-2018</t>
  </si>
  <si>
    <t>ऑगस्ट-2018</t>
  </si>
  <si>
    <t>सप्टेंबर-2018</t>
  </si>
  <si>
    <t>ऑक्टोबर-2018</t>
  </si>
  <si>
    <t>नोव्हेंबर-2018</t>
  </si>
  <si>
    <t>डिसेंबर-2018</t>
  </si>
  <si>
    <t>जानेवारी-2019</t>
  </si>
  <si>
    <t>फेब्रुवारी-2019</t>
  </si>
  <si>
    <t>मार्च-2019</t>
  </si>
  <si>
    <t>एप्रिल-2019</t>
  </si>
  <si>
    <t>मे-2019</t>
  </si>
  <si>
    <t>जून-2019</t>
  </si>
  <si>
    <t>जुलै-2019</t>
  </si>
  <si>
    <t>ऑगस्ट-2019</t>
  </si>
  <si>
    <t>सप्टेंबर-2019</t>
  </si>
  <si>
    <t>ऑक्टोबर-2019</t>
  </si>
  <si>
    <t>नोव्हेंबर-2019</t>
  </si>
  <si>
    <t>डिसेंबर-2019</t>
  </si>
  <si>
    <t>जानेवारी-2020</t>
  </si>
  <si>
    <t>फेब्रुवारी-2020</t>
  </si>
  <si>
    <t>मार्च-2020</t>
  </si>
  <si>
    <t>एप्रिल-2020</t>
  </si>
  <si>
    <t>मे-2020</t>
  </si>
  <si>
    <t>जून-2020</t>
  </si>
  <si>
    <t>जुलै-2020</t>
  </si>
  <si>
    <t>ऑगस्ट-2020</t>
  </si>
  <si>
    <t>सप्टेंबर-2020</t>
  </si>
  <si>
    <t>ऑक्टोबर-2020</t>
  </si>
  <si>
    <t>नोव्हेंबर-2020</t>
  </si>
  <si>
    <t>डिसेंबर-2020</t>
  </si>
  <si>
    <t>जानेवारी-2021</t>
  </si>
  <si>
    <t>फेब्रुवारी-2021</t>
  </si>
  <si>
    <t>मार्च-2021</t>
  </si>
  <si>
    <t>एप्रिल-2021</t>
  </si>
  <si>
    <t>मे-2021</t>
  </si>
  <si>
    <t>जून-2021</t>
  </si>
  <si>
    <t>जुलै-2021</t>
  </si>
  <si>
    <t>ऑगस्ट-2021</t>
  </si>
  <si>
    <t>सप्टेंबर-2021</t>
  </si>
  <si>
    <t>ऑक्टोबर-2021</t>
  </si>
  <si>
    <t>नोव्हेंबर-2021</t>
  </si>
  <si>
    <t>डिसेंबर-2021</t>
  </si>
  <si>
    <t>जानेवारी-2022</t>
  </si>
  <si>
    <t>फेब्रुवारी-2022</t>
  </si>
  <si>
    <t>मार्च-2022</t>
  </si>
  <si>
    <t>एप्रिल-2022</t>
  </si>
  <si>
    <t>मे-2022</t>
  </si>
  <si>
    <t>जून-2022</t>
  </si>
  <si>
    <t>जुलै-2022</t>
  </si>
  <si>
    <t>ऑगस्ट-2022</t>
  </si>
  <si>
    <t>सप्टेंबर-2022</t>
  </si>
  <si>
    <t>ऑक्टोबर-2022</t>
  </si>
  <si>
    <t>नोव्हेंबर-2022</t>
  </si>
  <si>
    <t>डिसेंबर-2022</t>
  </si>
  <si>
    <t>जानेवारी-2023</t>
  </si>
  <si>
    <t>फेब्रुवारी-2023</t>
  </si>
  <si>
    <t>मार्च-2023</t>
  </si>
  <si>
    <t>एप्रिल-2023</t>
  </si>
  <si>
    <t>मे-2023</t>
  </si>
  <si>
    <t>जून-2023</t>
  </si>
  <si>
    <t>जुलै-2023</t>
  </si>
  <si>
    <t>ऑगस्ट-2023</t>
  </si>
  <si>
    <t>सप्टेंबर-2023</t>
  </si>
  <si>
    <t>ऑक्टोबर-2023</t>
  </si>
  <si>
    <t>नोव्हेंबर-2023</t>
  </si>
  <si>
    <t>डिसेंबर-2023</t>
  </si>
  <si>
    <t>जानेवारी-2024</t>
  </si>
  <si>
    <t>फेब्रुवारी-2024</t>
  </si>
  <si>
    <t>मार्च-2024</t>
  </si>
  <si>
    <t>एप्रिल-2024</t>
  </si>
  <si>
    <t>मे-2024</t>
  </si>
  <si>
    <t>जून-2024</t>
  </si>
  <si>
    <t>जुलै-2024</t>
  </si>
  <si>
    <t>ऑगस्ट-2024</t>
  </si>
  <si>
    <t>सप्टेंबर-2024</t>
  </si>
  <si>
    <t>ऑक्टोबर-2024</t>
  </si>
  <si>
    <t>नोव्हेंबर-2024</t>
  </si>
  <si>
    <t>डिसेंबर-2024</t>
  </si>
  <si>
    <t>जानेवारी-2025</t>
  </si>
  <si>
    <t>फेब्रुवारी-2025</t>
  </si>
  <si>
    <t>मार्च-2025</t>
  </si>
  <si>
    <t>एप्रिल-2025</t>
  </si>
  <si>
    <t>मे-2025</t>
  </si>
  <si>
    <t>जून-2025</t>
  </si>
  <si>
    <t>जुलै-2025</t>
  </si>
  <si>
    <t>ऑगस्ट-2025</t>
  </si>
  <si>
    <t>सप्टेंबर-2025</t>
  </si>
  <si>
    <t>ऑक्टोबर-2025</t>
  </si>
  <si>
    <t>नोव्हेंबर-2025</t>
  </si>
  <si>
    <t>डिसेंबर-2025</t>
  </si>
  <si>
    <t>जानेवारी-2026</t>
  </si>
  <si>
    <t>फेब्रुवारी-2026</t>
  </si>
  <si>
    <t>मार्च-2026</t>
  </si>
  <si>
    <t>एप्रिल-2026</t>
  </si>
  <si>
    <t>मे-2026</t>
  </si>
  <si>
    <t>जून-2026</t>
  </si>
  <si>
    <t>जुलै-2026</t>
  </si>
  <si>
    <t>ऑगस्ट-2026</t>
  </si>
  <si>
    <t>सप्टेंबर-2026</t>
  </si>
  <si>
    <t>ऑक्टोबर-2026</t>
  </si>
  <si>
    <t>नोव्हेंबर-2026</t>
  </si>
  <si>
    <t>डिसेंबर-2026</t>
  </si>
  <si>
    <t>जानेवारी-2027</t>
  </si>
  <si>
    <t>फेब्रुवारी-2027</t>
  </si>
  <si>
    <t>मार्च-2027</t>
  </si>
  <si>
    <t>एप्रिल-2027</t>
  </si>
  <si>
    <t>मे-2027</t>
  </si>
  <si>
    <t>जून-2027</t>
  </si>
  <si>
    <t>जुलै-2027</t>
  </si>
  <si>
    <t>ऑगस्ट-2027</t>
  </si>
  <si>
    <t>सप्टेंबर-2027</t>
  </si>
  <si>
    <t>ऑक्टोबर-2027</t>
  </si>
  <si>
    <t>नोव्हेंबर-2027</t>
  </si>
  <si>
    <t>डिसेंबर-2027</t>
  </si>
  <si>
    <t>जानेवारी-2028</t>
  </si>
  <si>
    <t>फेब्रुवारी-2028</t>
  </si>
  <si>
    <t>मार्च-2028</t>
  </si>
  <si>
    <t>एप्रिल-2028</t>
  </si>
  <si>
    <t>मे-2028</t>
  </si>
  <si>
    <t>जून-2028</t>
  </si>
  <si>
    <t>जुलै-2028</t>
  </si>
  <si>
    <t>ऑगस्ट-2028</t>
  </si>
  <si>
    <t>सप्टेंबर-2028</t>
  </si>
  <si>
    <t>ऑक्टोबर-2028</t>
  </si>
  <si>
    <t>नोव्हेंबर-2028</t>
  </si>
  <si>
    <t>डिसेंबर-2028</t>
  </si>
  <si>
    <t>जानेवारी-2029</t>
  </si>
  <si>
    <t>फेब्रुवारी-2029</t>
  </si>
  <si>
    <t>मार्च-2029</t>
  </si>
  <si>
    <t>एप्रिल-2029</t>
  </si>
  <si>
    <t>मे-2029</t>
  </si>
  <si>
    <t>जून-2029</t>
  </si>
  <si>
    <t>जुलै-2029</t>
  </si>
  <si>
    <t>ऑगस्ट-2029</t>
  </si>
  <si>
    <t>सप्टेंबर-2029</t>
  </si>
  <si>
    <t>ऑक्टोबर-2029</t>
  </si>
  <si>
    <t>नोव्हेंबर-2029</t>
  </si>
  <si>
    <t>डिसेंबर-2029</t>
  </si>
  <si>
    <t>जानेवारी-2030</t>
  </si>
  <si>
    <t>फेब्रुवारी-2030</t>
  </si>
  <si>
    <t>मार्च-2030</t>
  </si>
  <si>
    <t>एप्रिल-2030</t>
  </si>
  <si>
    <t>मे-2030</t>
  </si>
  <si>
    <t>जून-2030</t>
  </si>
  <si>
    <t>जुलै-2030</t>
  </si>
  <si>
    <t>ऑगस्ट-2030</t>
  </si>
  <si>
    <t>सप्टेंबर-2030</t>
  </si>
  <si>
    <t>ऑक्टोबर-2030</t>
  </si>
  <si>
    <t>नोव्हेंबर-2030</t>
  </si>
  <si>
    <t>डिसेंबर-2030</t>
  </si>
  <si>
    <t>जानेवारी-2031</t>
  </si>
  <si>
    <t>फेब्रुवारी-2031</t>
  </si>
  <si>
    <t>मार्च-2031</t>
  </si>
  <si>
    <t>एप्रिल-2031</t>
  </si>
  <si>
    <t>मे-2031</t>
  </si>
  <si>
    <t>जून-2031</t>
  </si>
  <si>
    <t>जुलै-2031</t>
  </si>
  <si>
    <t>ऑगस्ट-2031</t>
  </si>
  <si>
    <t>सप्टेंबर-2031</t>
  </si>
  <si>
    <t>ऑक्टोबर-2031</t>
  </si>
  <si>
    <t>नोव्हेंबर-2031</t>
  </si>
  <si>
    <t>डिसेंबर-2031</t>
  </si>
  <si>
    <t>जानेवारी-2032</t>
  </si>
  <si>
    <t>फेब्रुवारी-2032</t>
  </si>
  <si>
    <t>मार्च-2032</t>
  </si>
  <si>
    <t>एप्रिल-2032</t>
  </si>
  <si>
    <t>मे-2032</t>
  </si>
  <si>
    <t>जून-2032</t>
  </si>
  <si>
    <t>जुलै-2032</t>
  </si>
  <si>
    <t>ऑगस्ट-2032</t>
  </si>
  <si>
    <t>सप्टेंबर-2032</t>
  </si>
  <si>
    <t>ऑक्टोबर-2032</t>
  </si>
  <si>
    <t>नोव्हेंबर-2032</t>
  </si>
  <si>
    <t>डिसेंबर-2032</t>
  </si>
  <si>
    <t>जानेवारी-2033</t>
  </si>
  <si>
    <t>फेब्रुवारी-2033</t>
  </si>
  <si>
    <t>मार्च-2033</t>
  </si>
  <si>
    <t>एप्रिल-2033</t>
  </si>
  <si>
    <t>मे-2033</t>
  </si>
  <si>
    <t>जून-2033</t>
  </si>
  <si>
    <t>जुलै-2033</t>
  </si>
  <si>
    <t>ऑगस्ट-2033</t>
  </si>
  <si>
    <t>सप्टेंबर-2033</t>
  </si>
  <si>
    <t>ऑक्टोबर-2033</t>
  </si>
  <si>
    <t>नोव्हेंबर-2033</t>
  </si>
  <si>
    <t>डिसेंबर-2033</t>
  </si>
  <si>
    <t>जानेवारी-2034</t>
  </si>
  <si>
    <t>फेब्रुवारी-2034</t>
  </si>
  <si>
    <t>मार्च-2034</t>
  </si>
  <si>
    <t>एप्रिल-2034</t>
  </si>
  <si>
    <t>मे-2034</t>
  </si>
  <si>
    <t>जून-2034</t>
  </si>
  <si>
    <t>जुलै-2034</t>
  </si>
  <si>
    <t>ऑगस्ट-2034</t>
  </si>
  <si>
    <t>सप्टेंबर-2034</t>
  </si>
  <si>
    <t>ऑक्टोबर-2034</t>
  </si>
  <si>
    <t>नोव्हेंबर-2034</t>
  </si>
  <si>
    <t>डिसेंबर-2034</t>
  </si>
  <si>
    <t>जानेवारी-2035</t>
  </si>
  <si>
    <t>फेब्रुवारी-2035</t>
  </si>
  <si>
    <t>मार्च-2035</t>
  </si>
  <si>
    <t>एप्रिल-2035</t>
  </si>
  <si>
    <t>मे-2035</t>
  </si>
  <si>
    <t>जून-2035</t>
  </si>
  <si>
    <t>जुलै-2035</t>
  </si>
  <si>
    <t>ऑगस्ट-2035</t>
  </si>
  <si>
    <t>सप्टेंबर-2035</t>
  </si>
  <si>
    <t>ऑक्टोबर-2035</t>
  </si>
  <si>
    <t>नोव्हेंबर-2035</t>
  </si>
  <si>
    <t>डिसेंबर-2035</t>
  </si>
  <si>
    <t>जानेवारी-2036</t>
  </si>
  <si>
    <t>फेब्रुवारी-2036</t>
  </si>
  <si>
    <t>मार्च-2036</t>
  </si>
  <si>
    <t>एप्रिल-2036</t>
  </si>
  <si>
    <t>मे-2036</t>
  </si>
  <si>
    <t>जून-2036</t>
  </si>
  <si>
    <t>जुलै-2036</t>
  </si>
  <si>
    <t>ऑगस्ट-2036</t>
  </si>
  <si>
    <t>सप्टेंबर-2036</t>
  </si>
  <si>
    <t>ऑक्टोबर-2036</t>
  </si>
  <si>
    <t>नोव्हेंबर-2036</t>
  </si>
  <si>
    <t>डिसेंबर-2036</t>
  </si>
  <si>
    <t>जानेवारी-2037</t>
  </si>
  <si>
    <t>फेब्रुवारी-2037</t>
  </si>
  <si>
    <t>मार्च-2037</t>
  </si>
  <si>
    <t>एप्रिल-2037</t>
  </si>
  <si>
    <t>मे-2037</t>
  </si>
  <si>
    <t>जून-2037</t>
  </si>
  <si>
    <t>जुलै-2037</t>
  </si>
  <si>
    <t>ऑगस्ट-2037</t>
  </si>
  <si>
    <t>सप्टेंबर-2037</t>
  </si>
  <si>
    <t>ऑक्टोबर-2037</t>
  </si>
  <si>
    <t>नोव्हेंबर-2037</t>
  </si>
  <si>
    <t>डिसेंबर-2037</t>
  </si>
  <si>
    <t>जानेवारी-2038</t>
  </si>
  <si>
    <t>फेब्रुवारी-2038</t>
  </si>
  <si>
    <t>मार्च-2038</t>
  </si>
  <si>
    <t>एप्रिल-2038</t>
  </si>
  <si>
    <t>मे-2038</t>
  </si>
  <si>
    <t>जून-2038</t>
  </si>
  <si>
    <t>जुलै-2038</t>
  </si>
  <si>
    <t>ऑगस्ट-2038</t>
  </si>
  <si>
    <t>सप्टेंबर-2038</t>
  </si>
  <si>
    <t>ऑक्टोबर-2038</t>
  </si>
  <si>
    <t>नोव्हेंबर-2038</t>
  </si>
  <si>
    <t>डिसेंबर-2038</t>
  </si>
  <si>
    <t>जानेवारी-2039</t>
  </si>
  <si>
    <t>फेब्रुवारी-2039</t>
  </si>
  <si>
    <t>मार्च-2039</t>
  </si>
  <si>
    <t>एप्रिल-2039</t>
  </si>
  <si>
    <t>मे-2039</t>
  </si>
  <si>
    <t>जून-2039</t>
  </si>
  <si>
    <t>जुलै-2039</t>
  </si>
  <si>
    <t>ऑगस्ट-2039</t>
  </si>
  <si>
    <t>सप्टेंबर-2039</t>
  </si>
  <si>
    <t>ऑक्टोबर-2039</t>
  </si>
  <si>
    <t>नोव्हेंबर-2039</t>
  </si>
  <si>
    <t>डिसेंबर-2039</t>
  </si>
  <si>
    <t>जानेवारी-2040</t>
  </si>
  <si>
    <t>फेब्रुवारी-2040</t>
  </si>
  <si>
    <t>मार्च-2040</t>
  </si>
  <si>
    <t>एप्रिल-2040</t>
  </si>
  <si>
    <t>मे-2040</t>
  </si>
  <si>
    <t>जून-2040</t>
  </si>
  <si>
    <t>जुलै-2040</t>
  </si>
  <si>
    <t>ऑगस्ट-2040</t>
  </si>
  <si>
    <t>सप्टेंबर-2040</t>
  </si>
  <si>
    <t>ऑक्टोबर-2040</t>
  </si>
  <si>
    <t>नोव्हेंबर-2040</t>
  </si>
  <si>
    <t>डिसेंबर-2040</t>
  </si>
  <si>
    <t>जानेवारी-2041</t>
  </si>
  <si>
    <t>फेब्रुवारी-2041</t>
  </si>
  <si>
    <t>मार्च-2041</t>
  </si>
  <si>
    <t>एप्रिल-2041</t>
  </si>
  <si>
    <t>मे-2041</t>
  </si>
  <si>
    <t>जून-2041</t>
  </si>
  <si>
    <t>जुलै-2041</t>
  </si>
  <si>
    <t>ऑगस्ट-2041</t>
  </si>
  <si>
    <t>सप्टेंबर-2041</t>
  </si>
  <si>
    <t>ऑक्टोबर-2041</t>
  </si>
  <si>
    <t>नोव्हेंबर-2041</t>
  </si>
  <si>
    <t>डिसेंबर-2041</t>
  </si>
  <si>
    <t>जानेवारी-2042</t>
  </si>
  <si>
    <t>फेब्रुवारी-2042</t>
  </si>
  <si>
    <t>मार्च-2042</t>
  </si>
  <si>
    <t>एप्रिल-2042</t>
  </si>
  <si>
    <t>मे-2042</t>
  </si>
  <si>
    <t>जून-2042</t>
  </si>
  <si>
    <t>जुलै-2042</t>
  </si>
  <si>
    <t>ऑगस्ट-2042</t>
  </si>
  <si>
    <t>सप्टेंबर-2042</t>
  </si>
  <si>
    <t>ऑक्टोबर-2042</t>
  </si>
  <si>
    <t>नोव्हेंबर-2042</t>
  </si>
  <si>
    <t>डिसेंबर-2042</t>
  </si>
  <si>
    <t>जानेवारी-2043</t>
  </si>
  <si>
    <t>फेब्रुवारी-2043</t>
  </si>
  <si>
    <t>मार्च-2043</t>
  </si>
  <si>
    <t>एप्रिल-2043</t>
  </si>
  <si>
    <t>मे-2043</t>
  </si>
  <si>
    <t>जून-2043</t>
  </si>
  <si>
    <t>जुलै-2043</t>
  </si>
  <si>
    <t>ऑगस्ट-2043</t>
  </si>
  <si>
    <t>सप्टेंबर-2043</t>
  </si>
  <si>
    <t>ऑक्टोबर-2043</t>
  </si>
  <si>
    <t>नोव्हेंबर-2043</t>
  </si>
  <si>
    <t>डिसेंबर-2043</t>
  </si>
  <si>
    <t>जानेवारी-2044</t>
  </si>
  <si>
    <t>फेब्रुवारी-2044</t>
  </si>
  <si>
    <t>मार्च-2044</t>
  </si>
  <si>
    <t>एप्रिल-2044</t>
  </si>
  <si>
    <t>मे-2044</t>
  </si>
  <si>
    <t>जून-2044</t>
  </si>
  <si>
    <t>जुलै-2044</t>
  </si>
  <si>
    <t>ऑगस्ट-2044</t>
  </si>
  <si>
    <t>सप्टेंबर-2044</t>
  </si>
  <si>
    <t>ऑक्टोबर-2044</t>
  </si>
  <si>
    <t>नोव्हेंबर-2044</t>
  </si>
  <si>
    <t>डिसेंबर-2044</t>
  </si>
  <si>
    <t>जानेवारी-2045</t>
  </si>
  <si>
    <t>फेब्रुवारी-2045</t>
  </si>
  <si>
    <t>मार्च-2045</t>
  </si>
  <si>
    <t>एप्रिल-2045</t>
  </si>
  <si>
    <t>मे-2045</t>
  </si>
  <si>
    <t>जून-2045</t>
  </si>
  <si>
    <t>जुलै-2045</t>
  </si>
  <si>
    <t>ऑगस्ट-2045</t>
  </si>
  <si>
    <t>सप्टेंबर-2045</t>
  </si>
  <si>
    <t>ऑक्टोबर-2045</t>
  </si>
  <si>
    <t>नोव्हेंबर-2045</t>
  </si>
  <si>
    <t>डिसेंबर-2045</t>
  </si>
  <si>
    <t>जानेवारी-2046</t>
  </si>
  <si>
    <t>फेब्रुवारी-2046</t>
  </si>
  <si>
    <t>मार्च-2046</t>
  </si>
  <si>
    <t>एप्रिल-2046</t>
  </si>
  <si>
    <t>मे-2046</t>
  </si>
  <si>
    <t>जून-2046</t>
  </si>
  <si>
    <t>जुलै-2046</t>
  </si>
  <si>
    <t>ऑगस्ट-2046</t>
  </si>
  <si>
    <t>सप्टेंबर-2046</t>
  </si>
  <si>
    <t>ऑक्टोबर-2046</t>
  </si>
  <si>
    <t>नोव्हेंबर-2046</t>
  </si>
  <si>
    <t>डिसेंबर-2046</t>
  </si>
  <si>
    <t>जानेवारी-2047</t>
  </si>
  <si>
    <t>फेब्रुवारी-2047</t>
  </si>
  <si>
    <t>मार्च-2047</t>
  </si>
  <si>
    <t>एप्रिल-2047</t>
  </si>
  <si>
    <t>मे-2047</t>
  </si>
  <si>
    <t>जून-2047</t>
  </si>
  <si>
    <t>जुलै-2047</t>
  </si>
  <si>
    <t>ऑगस्ट-2047</t>
  </si>
  <si>
    <t>सप्टेंबर-2047</t>
  </si>
  <si>
    <t>ऑक्टोबर-2047</t>
  </si>
  <si>
    <t>नोव्हेंबर-2047</t>
  </si>
  <si>
    <t>डिसेंबर-2047</t>
  </si>
  <si>
    <t>जानेवारी-2048</t>
  </si>
  <si>
    <t>फेब्रुवारी-2048</t>
  </si>
  <si>
    <t>मार्च-2048</t>
  </si>
  <si>
    <t>एप्रिल-2048</t>
  </si>
  <si>
    <t>मे-2048</t>
  </si>
  <si>
    <t>जून-2048</t>
  </si>
  <si>
    <t>जुलै-2048</t>
  </si>
  <si>
    <t>ऑगस्ट-2048</t>
  </si>
  <si>
    <t>सप्टेंबर-2048</t>
  </si>
  <si>
    <t>ऑक्टोबर-2048</t>
  </si>
  <si>
    <t>नोव्हेंबर-2048</t>
  </si>
  <si>
    <t>डिसेंबर-2048</t>
  </si>
  <si>
    <t>जानेवारी-2049</t>
  </si>
  <si>
    <t>फेब्रुवारी-2049</t>
  </si>
  <si>
    <t>मार्च-2049</t>
  </si>
  <si>
    <t>एप्रिल-2049</t>
  </si>
  <si>
    <t>मे-2049</t>
  </si>
  <si>
    <t>जून-2049</t>
  </si>
  <si>
    <t>जुलै-2049</t>
  </si>
  <si>
    <t>ऑगस्ट-2049</t>
  </si>
  <si>
    <t>सप्टेंबर-2049</t>
  </si>
  <si>
    <t>ऑक्टोबर-2049</t>
  </si>
  <si>
    <t>नोव्हेंबर-2049</t>
  </si>
  <si>
    <t>डिसेंबर-2049</t>
  </si>
  <si>
    <t>जानेवारी-2050</t>
  </si>
  <si>
    <t>फेब्रुवारी-2050</t>
  </si>
  <si>
    <t>मार्च-2050</t>
  </si>
  <si>
    <t>एप्रिल-2050</t>
  </si>
  <si>
    <t>मे-2050</t>
  </si>
  <si>
    <t>जून-2050</t>
  </si>
  <si>
    <t>जुलै-2050</t>
  </si>
  <si>
    <t>ऑगस्ट-2050</t>
  </si>
  <si>
    <t>सप्टेंबर-2050</t>
  </si>
  <si>
    <t>ऑक्टोबर-2050</t>
  </si>
  <si>
    <t>नोव्हेंबर-2050</t>
  </si>
  <si>
    <t>डिसेंबर-2050</t>
  </si>
  <si>
    <t>Select your GP</t>
  </si>
  <si>
    <t>Pay Band 1 (4440-7440) -  1300</t>
  </si>
  <si>
    <t>Pay Band 1 (4440-7440) -  1400</t>
  </si>
  <si>
    <t>Pay Band 1 (4440-7440) -  1600</t>
  </si>
  <si>
    <t>Pay Band 1 (4440-7440) -  1650</t>
  </si>
  <si>
    <t>Pay Band 1 (4440-7440) -  1700</t>
  </si>
  <si>
    <t>Pay Band 1 (5200-20200) -  1800</t>
  </si>
  <si>
    <t>Pay Band 1 (5200-20200) -  1900</t>
  </si>
  <si>
    <t>Pay Band 1 (5200-20200) -  2000</t>
  </si>
  <si>
    <t>Pay Band 1 (5200-20200) - 2400</t>
  </si>
  <si>
    <t>Pay Band 1 (5200-20200) - 2500</t>
  </si>
  <si>
    <t>Pay Band 1 (5200-20200) -  2800</t>
  </si>
  <si>
    <t>Pay Band 1 (5200-20200) -  2900</t>
  </si>
  <si>
    <t>Pay Band 1 (5200-20200) -  3000</t>
  </si>
  <si>
    <t>Pay Band 1 (5200-20200) - 3500</t>
  </si>
  <si>
    <t>Pay Band 2 (9300-34800) -  4100</t>
  </si>
  <si>
    <t>Pay Band 2 (9300-34800) -  4200</t>
  </si>
  <si>
    <t>Pay Band 2 (9300-34800) -  4300</t>
  </si>
  <si>
    <t>Pay Band 2 (9300-34800) -  4400</t>
  </si>
  <si>
    <t>Pay Band 2 (9300-34800)  - 4500</t>
  </si>
  <si>
    <t>Pay Band 2 (9300-34800) - 4600</t>
  </si>
  <si>
    <t>Pay Band 2 (9300-34800)  - 4800</t>
  </si>
  <si>
    <t>Pay Band 2 (9300-34800)  - 4900</t>
  </si>
  <si>
    <t>Pay Band 2 (9300-34800)  - 5000</t>
  </si>
  <si>
    <t>Pay Band 2 (9300-34800) -  5400</t>
  </si>
  <si>
    <t>Pay Band 3 (15600-39100) - 5000</t>
  </si>
  <si>
    <t>Pay Band 3 (15600-39100) - 5400</t>
  </si>
  <si>
    <t>Pay Band 3 (15600-39100) - 5500</t>
  </si>
  <si>
    <t>Pay Band 3 (15600-39100) - 5700</t>
  </si>
  <si>
    <t>Pay Band 3 (15600-39100) - 5800</t>
  </si>
  <si>
    <t>Pay Band 3 (15600-39100) - 6600</t>
  </si>
  <si>
    <t>Pay Band 3 (15600-39100) - 6900</t>
  </si>
  <si>
    <t>Pay Band 3 (15600-39100) - 7600</t>
  </si>
  <si>
    <t>Pay Band 3 (15600-39100) - 7900</t>
  </si>
  <si>
    <t>Pay Band 4 (37400-67000) - 8700</t>
  </si>
  <si>
    <t>Pay Band 4 (37400-67000) - 8800</t>
  </si>
  <si>
    <t>Pay Band 4 (37400-67000) - 8900</t>
  </si>
  <si>
    <t>Pay Band 4 (37400-67000) - 10000</t>
  </si>
  <si>
    <t>S-1</t>
  </si>
  <si>
    <t>4440-7440</t>
  </si>
  <si>
    <t>BC</t>
  </si>
  <si>
    <t>A</t>
  </si>
  <si>
    <t>S-2</t>
  </si>
  <si>
    <t>Z class city/others (10%)</t>
  </si>
  <si>
    <t>S-3</t>
  </si>
  <si>
    <t>Y class city (20%)</t>
  </si>
  <si>
    <t>S-4</t>
  </si>
  <si>
    <t>X class city (30%)</t>
  </si>
  <si>
    <t>No HRA</t>
  </si>
  <si>
    <t>S-5</t>
  </si>
  <si>
    <t>PB-1</t>
  </si>
  <si>
    <t>5200-20200</t>
  </si>
  <si>
    <t>S-6</t>
  </si>
  <si>
    <t>NO</t>
  </si>
  <si>
    <t>S-7</t>
  </si>
  <si>
    <t>YES</t>
  </si>
  <si>
    <t>YES (TA @ Double rate)</t>
  </si>
  <si>
    <t>S-8</t>
  </si>
  <si>
    <t>S-9</t>
  </si>
  <si>
    <t>Other cities</t>
  </si>
  <si>
    <t>S-10</t>
  </si>
  <si>
    <t>Higher TPTA cities (A/A1)</t>
  </si>
  <si>
    <t>S-11</t>
  </si>
  <si>
    <t>S-12</t>
  </si>
  <si>
    <t>S-13</t>
  </si>
  <si>
    <t>PB-2</t>
  </si>
  <si>
    <t>S-14</t>
  </si>
  <si>
    <t>S-15</t>
  </si>
  <si>
    <t>S-16</t>
  </si>
  <si>
    <t>S-17</t>
  </si>
  <si>
    <t>S-18</t>
  </si>
  <si>
    <t>S-19</t>
  </si>
  <si>
    <t>PB-3</t>
  </si>
  <si>
    <t>15600-39100</t>
  </si>
  <si>
    <t>S-20</t>
  </si>
  <si>
    <t>S-21</t>
  </si>
  <si>
    <t>S-22</t>
  </si>
  <si>
    <t>S-23</t>
  </si>
  <si>
    <t>S-24</t>
  </si>
  <si>
    <t>S-25</t>
  </si>
  <si>
    <t>S-26</t>
  </si>
  <si>
    <t>S-27</t>
  </si>
  <si>
    <t>PB-4</t>
  </si>
  <si>
    <t>37400-67000</t>
  </si>
  <si>
    <t>S-28</t>
  </si>
  <si>
    <t>S-29</t>
  </si>
  <si>
    <t>S-30</t>
  </si>
  <si>
    <t>S-31</t>
  </si>
  <si>
    <t>Pay Scale Rs 67000-79000</t>
  </si>
  <si>
    <t>15000-47600</t>
  </si>
  <si>
    <t>15300-48700</t>
  </si>
  <si>
    <t>16600-52400</t>
  </si>
  <si>
    <t>17100-54000</t>
  </si>
  <si>
    <t>18000-56900</t>
  </si>
  <si>
    <t>19900-63200</t>
  </si>
  <si>
    <t>21700-69100</t>
  </si>
  <si>
    <t>25500-81100</t>
  </si>
  <si>
    <t>26400-83600</t>
  </si>
  <si>
    <t>29200-92300</t>
  </si>
  <si>
    <t>30100-95100</t>
  </si>
  <si>
    <t>32000-101600</t>
  </si>
  <si>
    <t>35400-112400</t>
  </si>
  <si>
    <t>38600-122800</t>
  </si>
  <si>
    <t>41800-132300</t>
  </si>
  <si>
    <t>44900-142400</t>
  </si>
  <si>
    <t>47600-151100</t>
  </si>
  <si>
    <t>49100-155800</t>
  </si>
  <si>
    <t>55100-175100</t>
  </si>
  <si>
    <t>56100-177500</t>
  </si>
  <si>
    <t>57100-180800</t>
  </si>
  <si>
    <t>60000-190800</t>
  </si>
  <si>
    <t>67700-208700</t>
  </si>
  <si>
    <t>71100-211900</t>
  </si>
  <si>
    <t>78800-209200</t>
  </si>
  <si>
    <t>82200-211500</t>
  </si>
  <si>
    <t>118500-214100</t>
  </si>
  <si>
    <t>124800-212400</t>
  </si>
  <si>
    <t>131100-216600</t>
  </si>
  <si>
    <t>144200-218200</t>
  </si>
  <si>
    <t>182200-220000</t>
  </si>
  <si>
    <t>एकुण वेतन</t>
  </si>
  <si>
    <t>उपदान</t>
  </si>
  <si>
    <t>अंशराशीकरण मुल्य</t>
  </si>
  <si>
    <t>वसुलीचा तपशील</t>
  </si>
  <si>
    <t>शासकीय वसुली</t>
  </si>
  <si>
    <t>इतर वसुली</t>
  </si>
  <si>
    <t>एकुण वसुली</t>
  </si>
  <si>
    <t>नामनिर्देशन केलेले आहे काय</t>
  </si>
  <si>
    <t>सरासरी वेतन</t>
  </si>
  <si>
    <t>अंतिम वेतन व श्रेणी वेतन रु</t>
  </si>
  <si>
    <t>निलंबन कालावधी असल्यास तपशील</t>
  </si>
  <si>
    <t xml:space="preserve">पासुन </t>
  </si>
  <si>
    <t>पर्यत</t>
  </si>
  <si>
    <t>शिल्लक अर्जित रजा</t>
  </si>
  <si>
    <t>स्वग.ह</t>
  </si>
  <si>
    <t>ते</t>
  </si>
  <si>
    <t>स्वत:</t>
  </si>
  <si>
    <t>पती</t>
  </si>
  <si>
    <t>पत्नी</t>
  </si>
  <si>
    <t>मुलगा</t>
  </si>
  <si>
    <t>मुलगी</t>
  </si>
  <si>
    <t>आई</t>
  </si>
  <si>
    <t>वडील</t>
  </si>
  <si>
    <t>बहीण</t>
  </si>
  <si>
    <t>भाऊ</t>
  </si>
  <si>
    <t xml:space="preserve">{ÉÆSÉÉªÉiÉ ºÉÊ¨ÉiÉÒ,             </t>
  </si>
  <si>
    <t>विभाग प्रमुख</t>
  </si>
  <si>
    <t>निव.त्तीवेतन वाढ</t>
  </si>
  <si>
    <t>अंशराशीकरण निवत्तीवेतन</t>
  </si>
  <si>
    <t>GSLI No</t>
  </si>
  <si>
    <t>वेतनश्रेणी 6 वा वेतन</t>
  </si>
  <si>
    <t xml:space="preserve">महागाईभत्ता दर </t>
  </si>
  <si>
    <t>Mar-19</t>
  </si>
  <si>
    <t>Name Of Employee</t>
  </si>
  <si>
    <t xml:space="preserve">Month </t>
  </si>
  <si>
    <t>Day</t>
  </si>
  <si>
    <t>Date Of Birth</t>
  </si>
  <si>
    <t>Today Age</t>
  </si>
  <si>
    <t>Joining Date</t>
  </si>
  <si>
    <t>Retirment age</t>
  </si>
  <si>
    <t>6th Pay Last Date</t>
  </si>
  <si>
    <t>Retirment sathi remain Year</t>
  </si>
  <si>
    <t>7 th pay Date</t>
  </si>
  <si>
    <t>Retirement Date</t>
  </si>
  <si>
    <t>Pay Band 1 (5200-20200)-1800</t>
  </si>
  <si>
    <t>Pay Band 1 (5200-20200)-1900</t>
  </si>
  <si>
    <t xml:space="preserve">5Th Pay </t>
  </si>
  <si>
    <t>Pay Band 1 (5200-20200)-2000</t>
  </si>
  <si>
    <t>Pay at Joining</t>
  </si>
  <si>
    <t xml:space="preserve">सेवानिवृत्त दिनांक </t>
  </si>
  <si>
    <t>Pay Band 1 (5200-20200)-2400</t>
  </si>
  <si>
    <t xml:space="preserve">Pay Scale </t>
  </si>
  <si>
    <t>5000-8000</t>
  </si>
  <si>
    <t>Pay Band 1 (5200-20200)-2500</t>
  </si>
  <si>
    <t>Pay on 1.1.2006 (rs)</t>
  </si>
  <si>
    <t xml:space="preserve">शेवटचे वेतन </t>
  </si>
  <si>
    <t>Pay Band 1 (5200-20200)-2800</t>
  </si>
  <si>
    <t>Amount of increment (rs)</t>
  </si>
  <si>
    <t>मूळ निवृत्तीवेतन</t>
  </si>
  <si>
    <t>Pay Band 1 (5200-20200)-3200</t>
  </si>
  <si>
    <t xml:space="preserve">HRA </t>
  </si>
  <si>
    <t>दरमहा निवृत्तीवेतन</t>
  </si>
  <si>
    <t>Pay Band 1 (5200-20200)-3500</t>
  </si>
  <si>
    <t xml:space="preserve">6 Th Pay </t>
  </si>
  <si>
    <t xml:space="preserve">अंशराशीकरण रक्कम </t>
  </si>
  <si>
    <t>Pay Band 2 (9300-34800)-4200</t>
  </si>
  <si>
    <t>Pay bad</t>
  </si>
  <si>
    <t>Pay Band 2 (9300-34800)-4400</t>
  </si>
  <si>
    <t>Pay as on 1.1.06 (Rs)</t>
  </si>
  <si>
    <t xml:space="preserve">रजा रोखिकरण </t>
  </si>
  <si>
    <t>Pay Band 2 (9300-34800)-4500</t>
  </si>
  <si>
    <t>Grade Pay</t>
  </si>
  <si>
    <t>Pay Band 2 (9300-34800)-4600</t>
  </si>
  <si>
    <t>Basic Pay 1.1.06 after 6th</t>
  </si>
  <si>
    <t xml:space="preserve">उपदान </t>
  </si>
  <si>
    <t>Pay Band 2 (9300-34800) -4800</t>
  </si>
  <si>
    <t>HRA RATE</t>
  </si>
  <si>
    <t>DCPS RATE</t>
  </si>
  <si>
    <t xml:space="preserve">एकूण </t>
  </si>
  <si>
    <t>7 th Pay</t>
  </si>
  <si>
    <t>GP</t>
  </si>
  <si>
    <t xml:space="preserve">सेवानिवृत्ती नंतरचे लाभ </t>
  </si>
  <si>
    <t xml:space="preserve">Select Pay Band &amp; Grade Pay </t>
  </si>
  <si>
    <t>Enter Current Basic Pay (PB+GP) 01/01/2016</t>
  </si>
  <si>
    <t>Mutiplication Factor (Rounded Off)</t>
  </si>
  <si>
    <t>7th Pay Commission Basic Pay</t>
  </si>
  <si>
    <t xml:space="preserve">दरमहा निवृत्तीवेतन </t>
  </si>
  <si>
    <t>Enter Current Basic Pay (PB+GP) 01/07/2016</t>
  </si>
  <si>
    <t xml:space="preserve">कालबद्ध पदोन्नती </t>
  </si>
  <si>
    <t>Enter Current Basic Pay (PB+GP) 01/07/2017</t>
  </si>
  <si>
    <t>Enter Current Basic Pay (PB+GP) 01/07/2018</t>
  </si>
  <si>
    <t>Enter Current Basic Pay (PB+GP) 01/07/2019</t>
  </si>
  <si>
    <t>Enter Current Basic Pay (PB+GP) 01/07/2020</t>
  </si>
  <si>
    <t>Enter Current Basic Pay (PB+GP) 01/07/2021</t>
  </si>
  <si>
    <t>Enter Current Basic Pay (PB+GP) 01/07/2022</t>
  </si>
  <si>
    <t>Enter Current Basic Pay (PB+GP) 01/07/2023</t>
  </si>
  <si>
    <t>Enter Current Basic Pay (PB+GP) 01/07/2024</t>
  </si>
  <si>
    <t>Enter Current Basic Pay (PB+GP) 01/07/2025</t>
  </si>
  <si>
    <t>Enter Current Basic Pay (PB+GP) 01/07/2026</t>
  </si>
  <si>
    <t>Enter Current Basic Pay (PB+GP) 01/07/2027</t>
  </si>
  <si>
    <t>Enter Current Basic Pay (PB+GP) 01/07/2028</t>
  </si>
  <si>
    <t>Enter Current Basic Pay (PB+GP) 01/07/2029</t>
  </si>
  <si>
    <t>Enter Current Basic Pay (PB+GP) 01/07/2030</t>
  </si>
  <si>
    <t>Enter Current Basic Pay (PB+GP) 01/07/2031</t>
  </si>
  <si>
    <t xml:space="preserve">सेवानिवृत्ती नंतरचे लाभ  </t>
  </si>
  <si>
    <t xml:space="preserve">नांव </t>
  </si>
  <si>
    <t>जन्मतारीख</t>
  </si>
  <si>
    <t xml:space="preserve">सेवेत रुजू दिनांक </t>
  </si>
  <si>
    <t xml:space="preserve">एकूण सेवा निवृत्तीसाठी </t>
  </si>
  <si>
    <t>रजारोखीकरणसाठी एकूण सेवा</t>
  </si>
  <si>
    <t xml:space="preserve">अंशराशीकरण मूल्य </t>
  </si>
  <si>
    <t xml:space="preserve">अंशराशीकरण दर </t>
  </si>
  <si>
    <t>सरासरी अंतिम वेतनासाठीचा कालावधी</t>
  </si>
  <si>
    <t>पासुन</t>
  </si>
  <si>
    <t xml:space="preserve">से नि सुरु दि </t>
  </si>
  <si>
    <t xml:space="preserve">तालुका कार्यालय </t>
  </si>
  <si>
    <t xml:space="preserve">विभाग </t>
  </si>
  <si>
    <t xml:space="preserve">तालुका </t>
  </si>
  <si>
    <t>हुद्दा</t>
  </si>
  <si>
    <t xml:space="preserve">तालुका प्रमुख </t>
  </si>
  <si>
    <t>उप अभियंता बा.ध</t>
  </si>
  <si>
    <t>उप अभियंता लघु सिं</t>
  </si>
  <si>
    <t xml:space="preserve">उप अभियंता ग्रा पा पु </t>
  </si>
  <si>
    <t xml:space="preserve"> ¨É </t>
  </si>
  <si>
    <t xml:space="preserve"> ªÉÉÆxÉÉ ¨ÉÉÊ½þiÉÒºiÉ´É ºÉÊ´ÉxÉªÉ ºÉÉnù®ú</t>
  </si>
  <si>
    <t>¨É</t>
  </si>
  <si>
    <t xml:space="preserve"> ={É®úÉäCiÉ Ê´É¹ÉªÉÉx´ÉªÉä ¨ÉÒ</t>
  </si>
  <si>
    <t xml:space="preserve">ªÉälÉä EòÉªÉÇ®úiÉ ½þÉäiÉä. iªÉÉÆSÉä ºÉä´ÉÉ{ÉÖºiÉEòÉiÉÒ±É xÉåÉnùÒxÉÖºÉÉ®ú VÉx¨ÉiÉÉ®úÒJÉ </t>
  </si>
  <si>
    <t xml:space="preserve">ÊnùxÉÉÆEò   </t>
  </si>
  <si>
    <t xml:space="preserve"> ¨É</t>
  </si>
  <si>
    <r>
      <t>Ê]õ{É:</t>
    </r>
    <r>
      <rPr>
        <sz val="12"/>
        <color theme="1"/>
        <rFont val="DV-TTYogesh"/>
        <family val="5"/>
      </rPr>
      <t xml:space="preserve">ÊxÉªÉiÉ ´ÉªÉ¨ÉÉxÉ ºÉä´ÉÉÊxÉ´ÉÞkÉÒSªÉÉ iÉÉ®úJÉä{ÉÚ´ÉÔ iÉÒxÉ ¨ÉÊ½þxªÉÉÆSªÉÉ EòÉ±ÉÉ´ÉvÉÒ ºÉÆ{ÉhªÉÉSªÉÉ +ÉiÉ EòÉªÉÉÇ±ÉªÉ |É¨ÉÖJÉÉ±ÉÉ +VÉÇ Ê¨É³ýÉ±ÉÉ +ºÉä±É iÉ®ú </t>
    </r>
  </si>
  <si>
    <t>हिंदु</t>
  </si>
  <si>
    <t>Rupees nil and paise nil only</t>
  </si>
  <si>
    <t>Rupees seven lakhs nine thousand five hundred ninety-one and paise nil only</t>
  </si>
  <si>
    <t>Rupees seven lakhs nine thousand five hundred ninety and paise nil only</t>
  </si>
  <si>
    <t xml:space="preserve">दरमहा निवृतीवेतन </t>
  </si>
  <si>
    <t>दरमहा निवृतीवेतन=निव्वृत्तीवेतन+महागाई भत्ता-निवृतीवेतन विक्री</t>
  </si>
  <si>
    <t>(अंतिम वेतन +महागाई+ग्रे वे * शिल्लक रजा /30 )</t>
  </si>
  <si>
    <t>( सेवा ३३ वर्ष लिमिटेड )</t>
  </si>
  <si>
    <t>अंतिम वेतन * सेवा /२</t>
  </si>
  <si>
    <t>¶ÉÉºÉEòÒªÉ Eò¨ÉÇSÉÉ ªÉÉ¶ÉÒ +ºÉ±Éä±Éä xÉÉiÉä.</t>
  </si>
  <si>
    <t xml:space="preserve">20पेक्षा जास्त </t>
  </si>
  <si>
    <t>10 पेक्षा कमी</t>
  </si>
  <si>
    <t xml:space="preserve">मयत </t>
  </si>
  <si>
    <t>मूळ</t>
  </si>
  <si>
    <t xml:space="preserve"> १० वर्षपर्यत</t>
  </si>
  <si>
    <t>१० वर्षनतर हयात भर</t>
  </si>
  <si>
    <t xml:space="preserve">अंशराशीकरण </t>
  </si>
  <si>
    <t>मूल्य</t>
  </si>
  <si>
    <t xml:space="preserve">दर </t>
  </si>
  <si>
    <t>रक्कम (रु पटीत)</t>
  </si>
  <si>
    <t>kutumb nivruti vetan</t>
  </si>
  <si>
    <t xml:space="preserve">नियमित </t>
  </si>
  <si>
    <t>शेवटचे वेतन *50%</t>
  </si>
  <si>
    <t>(निवृत्ती वेतन 7 वर्ष पर्यंत</t>
  </si>
  <si>
    <t>(pen विक्री)</t>
  </si>
  <si>
    <t xml:space="preserve">मूल्य *8.371*12 </t>
  </si>
  <si>
    <t>मयात साठी १० वर्ष</t>
  </si>
  <si>
    <t>अंशराशीकरण</t>
  </si>
  <si>
    <t xml:space="preserve">मूल्य </t>
  </si>
  <si>
    <t xml:space="preserve">१० वर्ष ननंतर ३० टक्के दर ne </t>
  </si>
  <si>
    <t>pension</t>
  </si>
  <si>
    <t xml:space="preserve">भविष्य निर्वाह रक्कम </t>
  </si>
  <si>
    <t>Sanction Leave for</t>
  </si>
  <si>
    <t>Days</t>
  </si>
  <si>
    <t xml:space="preserve"> x 8.371 =</t>
  </si>
  <si>
    <t>x 12</t>
  </si>
  <si>
    <r>
      <t xml:space="preserve">12)  </t>
    </r>
    <r>
      <rPr>
        <sz val="16"/>
        <color theme="1"/>
        <rFont val="DV-TTYogesh"/>
        <family val="5"/>
      </rPr>
      <t xml:space="preserve">ºÉä´ÉÉ ÊxÉ´ÉÞkÉÒ ={ÉnùÉxÉÉSÉÒ {ÉÊ®úMÉhÉxÉÉ - ¶Éä´É]õSÉä ´ÉäiÉxÉ </t>
    </r>
    <r>
      <rPr>
        <b/>
        <sz val="16"/>
        <color theme="1"/>
        <rFont val="DV-TTYogesh"/>
        <family val="5"/>
      </rPr>
      <t/>
    </r>
  </si>
  <si>
    <r>
      <t>13)</t>
    </r>
    <r>
      <rPr>
        <sz val="16"/>
        <color theme="1"/>
        <rFont val="DV-TTYogesh"/>
        <family val="5"/>
      </rPr>
      <t xml:space="preserve"> ºÉä´ÉÉ ÊxÉ´ÉÞiiÉÒ ={ÉnùÉxÉÉSÉÒ ®úCEò¨É ¯û{ÉªÉä</t>
    </r>
  </si>
  <si>
    <r>
      <t>14)</t>
    </r>
    <r>
      <rPr>
        <sz val="16"/>
        <color theme="1"/>
        <rFont val="DV-TTYogesh"/>
        <family val="5"/>
      </rPr>
      <t xml:space="preserve">+Æ¶É®úÉ¶ÉÒEò®úhÉÉxÉÆiÉ®ú näùªÉ ºÉä´ÉÉ ÊxÉ´ÉÞkÉÒ </t>
    </r>
  </si>
  <si>
    <t>ªÉÉSÉäEòbÚ÷xÉ xÉÉ¨ÉÊxÉnæù¶ÉxÉ Ê¨É³ýÉ±Éä +ºÉä |É¨ÉÉÊhÉiÉ Eò®úhªÉÉiÉ ªÉäiÉ +É½äþ</t>
  </si>
  <si>
    <t xml:space="preserve">बदली प्रवास भत्ता </t>
  </si>
  <si>
    <t xml:space="preserve">Ê´ÉxÉÆiÉÒ{ÉÚ´ÉÇEò xÉ¨ÉÖnù EòÊ®úiÉÉä EòÒ ¨ÉÉZÉÉ ÊVÉ±½þÉ {ÉÊ®ú¹Énù ¦ÉÉÊ´É¹ªÉ ÊxÉ´ÉÉÇ½þ ÊxÉvÉÒ JÉÉiÉä Gò¨ÉÉÆEò </t>
  </si>
  <si>
    <t xml:space="preserve">iÉ®úÒ ºÉÆ¤ÉvÉÒiÉÉºÉ iªÉÉÆSÉÉ JÉÉiÉäGò¨ÉÉÆEò </t>
  </si>
  <si>
    <t xml:space="preserve">Ê´É¹ÉªÉ </t>
  </si>
  <si>
    <t>Ênù:-   /     /</t>
  </si>
  <si>
    <t xml:space="preserve">Ênù        </t>
  </si>
  <si>
    <t xml:space="preserve"> ={É®úÉäCiÉ Ê´É¹ÉªÉÉx´ÉªÉä Ê´ÉxÉÆiÉÒ </t>
  </si>
  <si>
    <t>®úÉVªÉ ¶ÉÉºÉEòÒªÉ MÉ]õ Ê´É¨ÉÉ ªÉÉäVÉxÉÉ |ÉºiÉÉ´É ºÉÉnù®ú Eò®úhÉä ¤ÉÉ¤ÉiÉ</t>
  </si>
  <si>
    <t xml:space="preserve">®úÉVªÉ ¶ÉÉºÉEòÒªÉ Eò¨ÉÇSÉÉ­ªÉÉºÉÉ`öÒ MÉ]õ Ê´É¨ÉÉ ªÉÉäVÉxÉÉ 1982 +x´ÉªÉä </t>
  </si>
  <si>
    <t>Ênù</t>
  </si>
  <si>
    <t xml:space="preserve">1) iÉÒxÉ </t>
  </si>
  <si>
    <t xml:space="preserve"> Ê´É¹ÉªÉ :- ÊnùxÉÉÆEò </t>
  </si>
  <si>
    <t xml:space="preserve">9) ®úCEò¨É ¨ÉÆVÉÚ®ú Eäò±ªÉÉSÉÉ ÊnùxÉÉÆEò ´É ºÉnù®ú xÉÉånù </t>
  </si>
  <si>
    <t xml:space="preserve">{ÉªÉÈiÉ ºÉnùºªÉ +ºÉÚxÉ iÉä nù®ú¨É½þÉ  </t>
  </si>
  <si>
    <t xml:space="preserve">|É¨ÉÉÊhÉiÉ Eò®úhªÉÉiÉ ªÉäiÉä EòÒ </t>
  </si>
  <si>
    <t xml:space="preserve"> ½äþ /½þªÉÉ ¶ÉÉºÉEòÒªÉ MÉ]õ Ê´É¨ÉÉ </t>
  </si>
  <si>
    <r>
      <t xml:space="preserve">  </t>
    </r>
    <r>
      <rPr>
        <b/>
        <u/>
        <sz val="17"/>
        <color theme="1"/>
        <rFont val="DV-TTYogesh"/>
        <family val="5"/>
      </rPr>
      <t>ºÉÆ¤ÉvÉÒiÉ Eò¨ÉÇSÉÉ®úÒ ªÉÉÆSÉÉ nùÉJÉ±ÉÉ.</t>
    </r>
  </si>
  <si>
    <t>¨É´É¤ÉÉEò/+ÉºlÉÉ/+É®ú+É®ú/   /    Ênù-   /  /</t>
  </si>
  <si>
    <t xml:space="preserve">ZÉÉ±Éä±ÉÉä ½þÉäiÉÉä. </t>
  </si>
  <si>
    <t xml:space="preserve">{ÉÉºÉÚxÉ ÊVÉ {É Eò¨ÉÇSÉÉ­ªÉÉºÉÉ`öÒ ±ÉÉMÉÚ Eò®úhªÉÉiÉ +É±Éä±ªÉÉ ®úÉVªÉ ¶ÉÉºÉEòÒªÉ Eò¨ÉÇSÉÉ®úÒ MÉ]õÊ´É¨ÉÉ ºÉxÉ 1982 SÉÉ ºÉnùºªÉ  </t>
  </si>
  <si>
    <t xml:space="preserve">®úÉäVÉÒ ºÉä´ÉÉÊxÉ´ÉÞkÉ ZÉÉ±Éä±Éä +ºÉ±ªÉÉxÉä ´É ºÉä´ÉÉÊxÉ´ÉÞkÉ ½þÉähªÉÉ{ÉÚ´ÉÔ </t>
  </si>
  <si>
    <t xml:space="preserve">   /  /20</t>
  </si>
  <si>
    <t>¨ÉÚ³ý ºÉä´ÉÉ {ÉÖºiÉEò SÉäEòÊ±Éº]õ</t>
  </si>
  <si>
    <t>Eò¨ÉÇSÉÉ­ªÉÉSÉä xÉÉ´É :- ------------------------------------------------ {ÉnùxÉÉ¨É -------------------</t>
  </si>
  <si>
    <t>.+.Gò</t>
  </si>
  <si>
    <t>SÉäEòÊ±Éº]õ Ê´É¹ÉªÉ</t>
  </si>
  <si>
    <t>½þÉäªÉ / xÉÉ½þÒ</t>
  </si>
  <si>
    <t xml:space="preserve">👉१. पहिल्या पानावरील जन्मतारखेची नोंद पडताळणी केली आहे का </t>
  </si>
  <si>
    <t>{ÉÊ½þ±ªÉÉ {ÉÉxÉÉ´É®úÒ±É VÉx¨ÉiÉÉ®úJÉäSÉÒ xÉÉånùù {Éb÷iÉÉ³ýhÉÒ Eäò±ÉÒ +É½äþ EòÉªÉ</t>
  </si>
  <si>
    <t>´ÉÉ½þxÉ SÉÉ±ÉEò +ºÉ±ªÉÉºÉ ´ÉÉ½þxÉ {É®ú´ÉÉxÉÉ /xÉÖiÉxÉÒEò®úhÉ xÉÉånù +É½äþ EòÉªÉ</t>
  </si>
  <si>
    <t>👉२. पहिल्या पानावरील नोंद दर पाच वर्षांनी तपासणी करुन प्रमाणित करणे.</t>
  </si>
  <si>
    <t>{ÉÆSÉ´ÉÉÌ¹ÉEò {Éb÷iÉÉ³ýhÉÒ |É¨ÉÉÊhÉiÉ +É½äþ EòÉªÉ</t>
  </si>
  <si>
    <t>ºÉä´ÉÉ|É´Éä¶ÉÉäkÉ®ú {ÉÊ®úIÉÉ =kÉÒhÉÇ xÉÉånù +É½äþ EòÉªÉ</t>
  </si>
  <si>
    <t>👉३. वैद्यकिय दाखल्याची  नोंद.</t>
  </si>
  <si>
    <t>´ÉÉÌ¹ÉEò ºÉä´ÉÉ {Éb÷iÉÉ³ýhÉÒ +É½äþ EòÉªÉ</t>
  </si>
  <si>
    <t>Ê´É½þÒiÉ ¨ÉÖnùiÉÒiÉ {ÉÊ®úIÉÉ =kÉÒhÉÇ xÉºÉ±ªÉÉºÉ ´ÉäiÉxÉ´ÉÉføÒ ¤ÉÆnù Eò®úhªÉÉiÉ +É±ªÉÉ EòÉªÉ</t>
  </si>
  <si>
    <t>👉४. जात पडताळणी बाबतची नोंद.</t>
  </si>
  <si>
    <t>´ÉènùªÉEòÒªÉ iÉ{ÉÉºÉhÉÒ xÉÉånù/nùÉJÉ±ÉÉ +É½äþ EòÉªÉ</t>
  </si>
  <si>
    <t>±ÉäJÉÉ {ÉÊ®úIÉÉ =kÉÒhÉÇ xÉÉånù +É½þ EòÉªÉ</t>
  </si>
  <si>
    <t>👉५. भविष्य निर्वाह निधी खाते क्रमांक नोंद.</t>
  </si>
  <si>
    <r>
      <rPr>
        <sz val="12"/>
        <rFont val="DV-TTYogesh"/>
        <family val="5"/>
      </rPr>
      <t>परिविक्षाधीन कालावधी</t>
    </r>
    <r>
      <rPr>
        <sz val="16"/>
        <rFont val="DV-TTYogesh"/>
        <family val="5"/>
      </rPr>
      <t xml:space="preserve"> ¨ÉÆVÉÚ®úÒSÉÒ xÉÉånù +É½äþ EòÉªÉ</t>
    </r>
  </si>
  <si>
    <t xml:space="preserve"> +Ê¦ÉªÉÉÆÊjÉEòÒ ºÉÆ´ÉMÉÉÇSÉÒ ´ªÉÉ´ÉºÉÉÊªÉEò {ÉÊ®úIÉÉ =iÉÂÒhÉÇ xÉÉånù +É½äþ EòÉªÉ</t>
  </si>
  <si>
    <t>👉६. निवृत्तीवेतन नामनिर्देशनाची नोंद.</t>
  </si>
  <si>
    <t xml:space="preserve">¦É ÊxÉ ÊxÉ ªÉÉäVÉxÉÉ ±ÉÉMÉÚ EòÒ +Æ¶ÉnùÉxÉ ÊxÉ´ÉÞkÉÒ ´ÉäiÉxÉ ªÉÉäVÉxÉÉ ±ÉÉMÉÚ +É½äþ </t>
  </si>
  <si>
    <t>´ÉªÉÉSÉÒ 45 ´É¹Éæ {ÉÚhÉÇ ZÉÉ±Éä±ÉÒ +ºÉ±ªÉÉxÉä ´É®úÒ±É 20,22 ´É 23SÉÒ {ÉÊ®úIÉÉ ºÉÖ]õ xÉÉånù +É½äþ EòÉªÉ</t>
  </si>
  <si>
    <t>👉७. मृत्यू अन सेवानिवृत्ती उपदान नामनिर्देशनाची नोंद.</t>
  </si>
  <si>
    <t>¦É ÊxÉ ÊxÉ Gò¨ÉÉÆEòÉSÉÒ xÉÉånù +É½äþ EòÉªÉ</t>
  </si>
  <si>
    <t>¨É®úÉ`öÒ / Ë½þnùÒ ¦ÉÉ¹ÉÉ {ÉÊ®úIÉÉ ºÉÖ]õ xÉÉånù PÉähªÉÉiÉ +É±ÉÒ EòÉªÉ</t>
  </si>
  <si>
    <t>👉८. गटविमा योजणेच्या सदस्यत्वाची नोंद.</t>
  </si>
  <si>
    <r>
      <t xml:space="preserve"> +¶ÉÆnùÉxÉ ÊxÉ´ÉÞkÉÒ ´ÉäiÉxÉ ªÉÉäVÉxÉäSÉÒ (</t>
    </r>
    <r>
      <rPr>
        <sz val="16"/>
        <rFont val="Arial"/>
        <family val="2"/>
      </rPr>
      <t>dcps</t>
    </r>
    <r>
      <rPr>
        <sz val="16"/>
        <rFont val="DV-TTYogesh"/>
        <family val="5"/>
      </rPr>
      <t xml:space="preserve">) xÉÉån +É½äþ EòÉªÉù </t>
    </r>
  </si>
  <si>
    <t>nùIÉiÉÉ ®úÉävÉ ¨ÉÆVÉÚ®úÒSÉÒ xÉÉånù +É½äþ EòÉªÉ</t>
  </si>
  <si>
    <t>👉९. गटविमा योजणेच्या वर्गणीची नोंद. ( सुरुवातीची व वेळोवेळी बदलानुसार )</t>
  </si>
  <si>
    <r>
      <t>MÉ]õ ¤ÉSÉiÉ VÉÉäb÷Ê´É¨ÉÉ (</t>
    </r>
    <r>
      <rPr>
        <sz val="16"/>
        <rFont val="Arial"/>
        <family val="2"/>
      </rPr>
      <t>GSLIS</t>
    </r>
    <r>
      <rPr>
        <sz val="16"/>
        <rFont val="DV-TTYogesh"/>
        <family val="5"/>
      </rPr>
      <t>)ªÉÉäVÉxÉäSÉä ºÉ¦ÉÉºÉnù +É½äþ EòÉªÉ +ºÉ±ªÉÉºÉ {ÉÊ®úSÉªÉ Gò¨ÉÉÆEò xÉÉånù +É½äþ EòÉªÉ</t>
    </r>
  </si>
  <si>
    <t>´ÉäiÉxÉ +ÉªÉÉäMÉÉxÉÖºÉÉ®ú ´ÉäiÉxÉÊxÉÎ¶SÉiÉÒ ´ÉSÉxÉ{ÉjÉ Ê´ÉEò±{É Ê´É´É®úhÉ ´É xÉÉånù PÉäiÉ±ÉÒ EòÉªÉ</t>
  </si>
  <si>
    <t>👉१०. गटविमा नामनिर्देशनाची नोंद.</t>
  </si>
  <si>
    <r>
      <t>¶ÉÉºÉEòÒªÉ MÉ]õ Ê´É¨ÉÉ (</t>
    </r>
    <r>
      <rPr>
        <sz val="16"/>
        <rFont val="Arial"/>
        <family val="2"/>
      </rPr>
      <t>GIS</t>
    </r>
    <r>
      <rPr>
        <sz val="16"/>
        <rFont val="DV-TTYogesh"/>
        <family val="5"/>
      </rPr>
      <t xml:space="preserve">)ªÉÉäVÉxÉäSÉä ºÉ¦ÉÉºÉnùú ZÉÉ±ªÉÉSÉÒ xÉÉånù +É½äþ EòÉªÉ </t>
    </r>
  </si>
  <si>
    <t>´ÉäiÉxÉÊxÉÎ¶SÉiÉÒ {Éb÷iÉÉ³ýhÉÒ +lÉÇ Ê´É¦ÉÉMÉÉEòbÚ÷xÉ iÉ{ÉÉºÉhÉÒ xÉÉånù +É½äþ EòÉªÉ SÉÉèlÉÉ +ÉªÉÉäMÉ / {ÉÉSÉ´ÉÉ +ÉªÉÉäMÉ / ºÉ½þÉ´ÉÉ ´ÉäiÉxÉ +ÉªÉÉäMÉ</t>
  </si>
  <si>
    <t>👉११. विहीत संगणक अर्हता परिक्षा उत्तीर्ण नोंद.</t>
  </si>
  <si>
    <t>¶ÉÉºÉEòÒªÉ MÉ]õ Ê´É¨ÉÉ ´ÉMÉÇhÉÒ ´ÉÉføÒ´É nù®úÉSÉÒ xÉÉånù PÉäiÉ±ÉÒ +É½äþ EòÉªÉ 2003 ´É 2010</t>
  </si>
  <si>
    <t>{ÉnùÉäzÉiÉÒ +ºÉ±ªÉÉºÉ Ê´ÉEò±{ÉÉSÉÒ xÉÉånù ´É ´ÉäiÉxÉÊxÉÎ¶SÉiÉÒ xÉÉånù Eäò±ÉÒ +É½äþ EòÉªÉ</t>
  </si>
  <si>
    <t>👉१२. सेवांतर्गत प्रशिक्षणाची नोंद.</t>
  </si>
  <si>
    <t>MÉ]õ ¤ÉSÉiÉ VÉÉäb÷Ê´É¨ÉÉ ªÉÉäVÉxÉÉ / ¶ÉÉºÉEòÒªÉ MÉ]õ Ê´É¨ÉÉ / ¦É ÊxÉ ÊxÉ / ÊxÉ´ÉÞkÉÒ ´ÉäiÉxÉ ªÉÉäVÉxÉÉ / Eöò]ÖÆõ¤É ÊxÉ´ÉÞkÉÒ ´ÉäiÉxÉ / +ÆÆ¶ÉnùÉxÉ ÊxÉ´ÉÞkÉÒ ´ÉäiÉxÉ xÉÉ¨ÉÊxÉnæù¶ÉxÉ ¦É®ú±Éä +É½äþiÉ EòÉªÉ</t>
  </si>
  <si>
    <t>.+É·ÉÉÊºÉiÉ |ÉMÉiÉÒ ªÉÉäVÉxÉÉ 12 ´É¹Éæ / 24 ´É¹Éæ {ÉÉjÉ +ºÉ±ªÉÉºÉ ±ÉÉ¦É Ênù±ÉÉ +É½äþ EòÉªÉ</t>
  </si>
  <si>
    <t>👉१३. वार्षिक वेतनवाढ नोंद.</t>
  </si>
  <si>
    <t>½þÉä¨É ]õÉ&gt;ðxÉ Êb÷Eò±É®äú¶ÉxÉ ¡òÉ¨ÉÇ ¦É®ú±Éä EòÉªÉ</t>
  </si>
  <si>
    <t>®úVÉäSÉÉ Ê½þ¶ÉäÉ¤É {ÉÚhÉÇ Eäò±ÉÉ +É½äþ EòÉªÉ</t>
  </si>
  <si>
    <t>👉१४. वार्षिक वेतनवाढ मंजुरीनंतर रकाना क्र. ८ मध्ये कर्मचाऱ्याची स्वाक्षरी.</t>
  </si>
  <si>
    <t>ÊxÉªÉÖCiÉÒ +Énäù¶ÉÉiÉÒ±É ½þ¨ÉÒ {ÉjÉ ¦É®ú±Éä EòÉªÉ</t>
  </si>
  <si>
    <t>´ÉäiÉxÉ´ÉÉføÉ´ÉÉ ¨ÉÆVÉÚ®úÒ xÉÆiÉ®ú ®úEòÉxÉÉ xÉÆ 8 ¨ÉvªÉä º´ÉÉIÉ®úÒ PÉäiÉ±ÉÒ EòÉªÉ</t>
  </si>
  <si>
    <t>👉१५. नाव बदलाची नोंद.</t>
  </si>
  <si>
    <t>¨É ÊVÉ {É ÊVÉ ºÉä (Ê¶ÉºiÉ´É+{ÉÒ±É) 1964 ¨ÉvÉÒ±É ÊxÉªÉ¨É 17 xÉÖºÉÉ®ú Ê´É´É®úhÉ{ÉjÉ ¦É®ú±Éä EòÉªÉ</t>
  </si>
  <si>
    <t>¨É. nù¶ÉÇxÉ ®úVÉÉ |É´ÉÉºÉ ºÉ´É±ÉiÉ xÉÉånù +É½äþ EòÉªÉ</t>
  </si>
  <si>
    <t>👉१६. बदली / पदोन्नती / अन्य नियुक्ती आदेशाची नोंद.</t>
  </si>
  <si>
    <t>¨É®úÉ`öÒ / &lt;ÆOÉVÉÒ ]ÆõEò±ÉäJÉxÉ =kÉÒhÉÇ ZÉÉ±ªÉÉSÉÒ xÉÉånù ´É |É¨ÉÉhÉ{ÉjÉ PÉäiÉ±Éä EòÉªÉ</t>
  </si>
  <si>
    <t>ºÉä´Éä¨ÉvªÉä Ê¶ÉIÉÉ ZÉÉ±Éä±ÉÒ +É½äþ EòÉªÉ +ºÉ±ªÉÉºÉ xÉÉånù ±ÉÉ±É¶ÉÉ&lt;ÇxÉ PÉäiÉ±ÉÒ EòÉªÉ</t>
  </si>
  <si>
    <t>👉१७. बदली / पदोन्नती / अन्य नियुक्ती नुसार कार्यमुक्त / हजर / पदग्रहण अवधी नोंद.</t>
  </si>
  <si>
    <t>ºÉÆMÉhÉEò {ÉÊ®úIÉÉ =iÉÒhÉÇ ZÉÉ±ªÉÉSÉÒ xÉÉånù ´É |É¨ÉÉhÉ{ÉjÉ PÉäiÉ±Éä EòÉªÉ</t>
  </si>
  <si>
    <t>nùÖùªªÉ¨É ºÉä´ÉÉ {ÉÖºiÉEò Ênù±ªÉÉ ¤ÉÉ¤ÉiÉ xÉÉånùù +É½äþ EòÉªÉ</t>
  </si>
  <si>
    <t>👉१८. सेवेत कायम केल्याची नोंद.</t>
  </si>
  <si>
    <t xml:space="preserve">VÉÉiÉÒSÉÒ xÉÉånù ´É VÉÉiÉ ´ÉèvÉiÉÉ |É¨ÉÉhÉ{ÉjÉ PÉäiÉ±Éä +É½äþ EòÉªÉ </t>
  </si>
  <si>
    <t>EòÉªÉÉÇ±ÉªÉ |É¨ÉÖJÉÉSªÉÉ º´ÉÉIÉ­ªÉÉ {ÉÚhÉÇ +É½äþiÉ EòÉªÉ</t>
  </si>
  <si>
    <t>👉१९. स्वग्राम घोषनापत्राची नोंद.</t>
  </si>
  <si>
    <t>EòÉªÉ¨É{ÉhÉÉSÉä ¡òÉªÉnäù |É¨ÉÉhÉ{ÉjÉ |ÉÉ{iÉ Eò¯ûxÉ ºÉä´ÉÉ {ÉÖºiÉEò xÉÉänù PÉäiÉ±ÉÒ EòÉªÉ</t>
  </si>
  <si>
    <t>👉२०. वेतन आयोगानुसार वेतन निश्चिती नोंद व पडताळणीची नोंद.</t>
  </si>
  <si>
    <t xml:space="preserve">PÉ®ú¤ÉÉÆvÉhÉÒ +OÉÒ¨É (ÊVÉ{É)/ MÉÞ½þ ÊxÉ¨ÉÉÇhÉ ºÉÆºlÉÉ PÉ®ú ¤ÉÉÆvÉhÉÒ +OÉÒ¨É (¶ÉÉºÉxÉ) xÉÉånù +É½äþ EòÉªÉ ´É ´ÉºÉÖ±ÉÒ ºÉÖ¯û +É½äþ EòÉªÉ </t>
  </si>
  <si>
    <t xml:space="preserve">JÉÉiÉä |É¨ÉÖJÉÉSÉÒ º´ÉÉIÉ®úÒ </t>
  </si>
  <si>
    <t>👉२१. पदोन्नती / आश्वासित प्रगती योजना / एकस्तर यामुळे झालेल्या वेतन निश्चितीची नोंद.</t>
  </si>
  <si>
    <t>👉२२. पुरस्कार प तद्नुषंगिक अनुज्ञेय लाभाच्या नोंदी.</t>
  </si>
  <si>
    <t>👉२३. अर्जीत / परावर्तीत रजा दर सहामाही जमा केल्याची नोंद.</t>
  </si>
  <si>
    <t>👉२४. घेतलेल्या रजेच्या आदेशाची नोंद व रजा लेख्यात खर्ची घातल्याची नोंद.</t>
  </si>
  <si>
    <t>👉२५. रजा प्रवास सवलत नोंद.</t>
  </si>
  <si>
    <t>👉२६. दुय्यम सेवापुस्तक दिल्याबाबतची नोंद.</t>
  </si>
  <si>
    <t>👉२७. मानीव दिनांक / वेतन समानीकरण संबंधीच्या नोंदी.</t>
  </si>
  <si>
    <t>👉२८. सेवा पडताळणीची नोंद.</t>
  </si>
  <si>
    <t>👉२९. जनगणना रजा नोंद.</t>
  </si>
  <si>
    <t>👉३०. सुट्टीच्या कालावधीत प्रशिक्षण झालेल्या रजा नोंदी.</t>
  </si>
  <si>
    <t>👉३१)हिंदी व मराठी भाषा पास झाल्याची वा सुट मिळाल्याची नोंद</t>
  </si>
  <si>
    <t xml:space="preserve">वेतन /निवृत्तीवेतन विषयक सर्व समावेशक माहिती </t>
  </si>
  <si>
    <t>अंशराषिकरण मूल्य दर</t>
  </si>
  <si>
    <t xml:space="preserve">महागाई भत्ता दर </t>
  </si>
  <si>
    <t xml:space="preserve">व्यवसाय कर </t>
  </si>
  <si>
    <t>Age Next Birthday</t>
  </si>
  <si>
    <t>comm. value</t>
  </si>
  <si>
    <t>com. Value 1/1/06</t>
  </si>
  <si>
    <t xml:space="preserve">Monthe </t>
  </si>
  <si>
    <t>Rate</t>
  </si>
  <si>
    <t>Monthe</t>
  </si>
  <si>
    <t>Pay</t>
  </si>
  <si>
    <t>1/11/76 to16/3/88</t>
  </si>
  <si>
    <t>17/3/88 to31/3/89</t>
  </si>
  <si>
    <t>1/4/89 to 30/4/94</t>
  </si>
  <si>
    <t>1/5/94 to 31/12/95</t>
  </si>
  <si>
    <t>1/196 to 30/9/96</t>
  </si>
  <si>
    <t>1/10/96 to 30/4/98</t>
  </si>
  <si>
    <t>1/2/98 to 31/3/99</t>
  </si>
  <si>
    <t>1/4/99 to 31/3/2000</t>
  </si>
  <si>
    <t xml:space="preserve">चौथा वेतन आयोगानुसार </t>
  </si>
  <si>
    <t>800-999</t>
  </si>
  <si>
    <t>1000-1500</t>
  </si>
  <si>
    <t>1000-1199</t>
  </si>
  <si>
    <t>1501-2500</t>
  </si>
  <si>
    <t>1200-1499</t>
  </si>
  <si>
    <t>2501-3500</t>
  </si>
  <si>
    <t>1500-2499</t>
  </si>
  <si>
    <t>3501-5000</t>
  </si>
  <si>
    <t>2500-3499</t>
  </si>
  <si>
    <t>5001-10000</t>
  </si>
  <si>
    <t>3500 abov</t>
  </si>
  <si>
    <t>10001-15000</t>
  </si>
  <si>
    <t>Yearly Rs.2500/-</t>
  </si>
  <si>
    <t>15001 &amp; abov</t>
  </si>
  <si>
    <t>घरभाडे भत्ता</t>
  </si>
  <si>
    <t xml:space="preserve">वाहन भत्ता </t>
  </si>
  <si>
    <t>¯û 75</t>
  </si>
  <si>
    <t>750-949</t>
  </si>
  <si>
    <t>7.5% &amp; 5 %</t>
  </si>
  <si>
    <t>950-1499</t>
  </si>
  <si>
    <t>4400 G P below</t>
  </si>
  <si>
    <t xml:space="preserve">पाचव्या वेतन आयोगानुसार </t>
  </si>
  <si>
    <t>1500-2799</t>
  </si>
  <si>
    <t>4400 to 5400</t>
  </si>
  <si>
    <t>148/0</t>
  </si>
  <si>
    <t>2800-3599</t>
  </si>
  <si>
    <t>5400 avove</t>
  </si>
  <si>
    <t>159/4</t>
  </si>
  <si>
    <t>3600-4499</t>
  </si>
  <si>
    <t>170/8</t>
  </si>
  <si>
    <t>50%D.P.</t>
  </si>
  <si>
    <t>4500&amp; abov</t>
  </si>
  <si>
    <t>182/13</t>
  </si>
  <si>
    <t>अंतरिम वाढ दर</t>
  </si>
  <si>
    <t xml:space="preserve">वेतन देयका करिता आवश्यक लेखाशीर्ष </t>
  </si>
  <si>
    <t>190/16</t>
  </si>
  <si>
    <t xml:space="preserve">Ist </t>
  </si>
  <si>
    <t>Iind</t>
  </si>
  <si>
    <t>IIIrd</t>
  </si>
  <si>
    <t>XV Misc Receipt HRA &amp; Qutr. Rent Recovery Z.P.Receipt</t>
  </si>
  <si>
    <t>203/22</t>
  </si>
  <si>
    <t>XV Misc IV Receipt West Paper Sale  Z.P Receipt</t>
  </si>
  <si>
    <t>228/32</t>
  </si>
  <si>
    <t>R &amp; F D oo28 Pro. Tax Other employes</t>
  </si>
  <si>
    <t>B Deposti &amp; Advances VIII Advance Advance to HOD</t>
  </si>
  <si>
    <t xml:space="preserve">B Deposti &amp; Advances Emoloyes  Advance  Grain Advance </t>
  </si>
  <si>
    <t>XIII PW. Rent of Z. P. Meeting Holl</t>
  </si>
  <si>
    <t>६२१६ गृह निर्माणासाठी कर्ज ८० सर्वसाधारण ८०० इतर कर्ज</t>
  </si>
  <si>
    <t>जिप/सरकारी कर्मचारी गृहनिर्माण संस्थाना कर्ज ६२१६५१५२००</t>
  </si>
  <si>
    <t>jully-08</t>
  </si>
  <si>
    <t xml:space="preserve">००७० इतर प्रशासनिक सेवा ६० इतर सेवा ८०० इतर जमा </t>
  </si>
  <si>
    <t>(१८) माहितीचा अधिकार अध्यादेश २००५ ००७००१६१</t>
  </si>
  <si>
    <t>2 साप्र वसुली- ७० इतर प्रशासनिक सेवा ६० इतर सेवा ८०० इतर जमा १७ इतर जमा ००७००११६</t>
  </si>
  <si>
    <t>2 G.A. (I) Gen. Adm. Deptt (ii) Revenue Sup. Staff Govt Expdr.</t>
  </si>
  <si>
    <t>2 G.A. (i) G.A.D.(a) revenue Z.P. Expe.</t>
  </si>
  <si>
    <t>2 G.A. (I) Gen. Adm. Deptt (ii) Revenue D.V.D.F. Z.P.Exp.</t>
  </si>
  <si>
    <t xml:space="preserve">सहाव्या वेतन आयोगानुसार </t>
  </si>
  <si>
    <t xml:space="preserve">प्रवास भत्ता देयकाकरिता टी ए दर </t>
  </si>
  <si>
    <t>बदली प्रवास भत्ता</t>
  </si>
  <si>
    <t>निवृत्ती वेतन विषयक माहिती</t>
  </si>
  <si>
    <t xml:space="preserve"> jan-06</t>
  </si>
  <si>
    <t xml:space="preserve"> Jan-12 </t>
  </si>
  <si>
    <t>1/4/2010 पासून</t>
  </si>
  <si>
    <t xml:space="preserve">त्याच मुख्यालात २० किमी अंतर </t>
  </si>
  <si>
    <t>वेतनश्रेणी व श्रेणी वेतन यांचे १/३</t>
  </si>
  <si>
    <r>
      <rPr>
        <b/>
        <sz val="10"/>
        <rFont val="DV-TTYogesh"/>
        <family val="5"/>
      </rPr>
      <t xml:space="preserve">निवृत्ती वेतन- १० महिन्याची सरासरी सेवा / ६६ </t>
    </r>
    <r>
      <rPr>
        <sz val="10"/>
        <rFont val="DV-TTYogesh"/>
        <family val="5"/>
      </rPr>
      <t xml:space="preserve"> </t>
    </r>
    <r>
      <rPr>
        <b/>
        <sz val="10"/>
        <rFont val="DV-TTYogesh"/>
        <family val="5"/>
      </rPr>
      <t xml:space="preserve">सुधारित नि वे नियमानुसार- १० वर्षापेक्षा अधिक सेवा असल्यासअंतिम वेतनाच्या </t>
    </r>
    <r>
      <rPr>
        <sz val="10"/>
        <rFont val="DV-TTYogesh"/>
        <family val="5"/>
      </rPr>
      <t>५० टक्के प्रमाणे</t>
    </r>
    <r>
      <rPr>
        <b/>
        <sz val="10"/>
        <rFont val="DV-TTYogesh"/>
        <family val="5"/>
      </rPr>
      <t xml:space="preserve"> सेवेत असताना मृत्यू आल्यास उपदान १ वर्षा पेक्षा कमी सेवा काळ 2 महिन्याचे वेतना एवढे 1 ते 5 वर्ष सेवा काळ 6 महिन्याचे वेतना एवढे 5 ते 20 वर्ष सेवा काळ  12 महिन्याचे वेतना एवढेäø  20 वर्षा पेक्षा अधिक सेवा काळ पूर्ण वर्षास 1 महिना सेवेत असताना उपदान </t>
    </r>
    <r>
      <rPr>
        <sz val="10"/>
        <rFont val="DV-TTYogesh"/>
        <family val="5"/>
      </rPr>
      <t xml:space="preserve">शेवटचे वेतन  सेवा /2    </t>
    </r>
  </si>
  <si>
    <t xml:space="preserve"> jully-06</t>
  </si>
  <si>
    <t xml:space="preserve"> Jully  12</t>
  </si>
  <si>
    <t>Mumbai</t>
  </si>
  <si>
    <t>Pune/Nagpur</t>
  </si>
  <si>
    <t>Nashik</t>
  </si>
  <si>
    <t>Other</t>
  </si>
  <si>
    <t xml:space="preserve"> jan-07</t>
  </si>
  <si>
    <t xml:space="preserve"> Jan-13</t>
  </si>
  <si>
    <t>8900 above</t>
  </si>
  <si>
    <t xml:space="preserve"> Jully-07</t>
  </si>
  <si>
    <t xml:space="preserve"> Jully  13</t>
  </si>
  <si>
    <t>6600 to 8900</t>
  </si>
  <si>
    <t xml:space="preserve"> Jan-08</t>
  </si>
  <si>
    <t xml:space="preserve"> Jan-14</t>
  </si>
  <si>
    <t>5400to 6600</t>
  </si>
  <si>
    <t>२० किमी वर</t>
  </si>
  <si>
    <t>वेतन व श्रेणी वेतन यांचे १/2</t>
  </si>
  <si>
    <t xml:space="preserve"> Jully -08</t>
  </si>
  <si>
    <t xml:space="preserve"> Jully  14</t>
  </si>
  <si>
    <t xml:space="preserve"> Jan-09</t>
  </si>
  <si>
    <t xml:space="preserve"> Jan-15</t>
  </si>
  <si>
    <t>4200 to 4300</t>
  </si>
  <si>
    <t xml:space="preserve"> jully-09</t>
  </si>
  <si>
    <t xml:space="preserve"> Jully  15</t>
  </si>
  <si>
    <t xml:space="preserve"> june-10</t>
  </si>
  <si>
    <t xml:space="preserve"> Jan-16</t>
  </si>
  <si>
    <t xml:space="preserve"> Nov-10</t>
  </si>
  <si>
    <t xml:space="preserve"> Jully  16</t>
  </si>
  <si>
    <t xml:space="preserve"> May 11 </t>
  </si>
  <si>
    <t xml:space="preserve"> Jan  17</t>
  </si>
  <si>
    <t xml:space="preserve">  oct 11</t>
  </si>
  <si>
    <t>Jully 17</t>
  </si>
  <si>
    <t xml:space="preserve">   </t>
  </si>
  <si>
    <t xml:space="preserve">   ¶ÉÉºÉEòÒªÉ Eò¨ÉÇSÉÉ­ªÉÉ±ÉÉ ºÉä´ÉäiÉÚxÉ ºÉCiÉÒxÉä ÊxÉ´ÉÞkÉ Eäò±Éä +ºÉä±É +ÉÊhÉ iªÉÉSªÉÉEòbÚ÷xÉ xÉ¨ÉÖxÉÉ 5 Ê¨É³ýÊ´ÉhªÉÉºÉÊ´É±ÉÆ¤É ½þÉä&lt;Ç±É </t>
  </si>
  <si>
    <r>
      <t>·</t>
    </r>
    <r>
      <rPr>
        <sz val="7"/>
        <color theme="1"/>
        <rFont val="Times New Roman"/>
        <family val="1"/>
      </rPr>
      <t xml:space="preserve">       </t>
    </r>
    <r>
      <rPr>
        <sz val="14"/>
        <color theme="1"/>
        <rFont val="DV-TTYogesh"/>
        <family val="5"/>
      </rPr>
      <t>+É´É¶ªÉEò xÉºÉ±Éä±ÉÉ ¨ÉVÉEÚò®ú JÉÉäb÷É´ÉÉ</t>
    </r>
    <r>
      <rPr>
        <b/>
        <sz val="12"/>
        <color theme="1"/>
        <rFont val="Times New Roman"/>
        <family val="1"/>
      </rPr>
      <t>,</t>
    </r>
    <r>
      <rPr>
        <sz val="14"/>
        <color theme="1"/>
        <rFont val="DV-TTYogesh"/>
        <family val="5"/>
      </rPr>
      <t xml:space="preserve"> ¶ÉÉºÉEòÒªÉ Eò¨ÉÇSÉÉ®úÒ ºÉä´ÉÉÊxÉ´ÉÞkÉ ZÉÉ±ªÉÉxÉÆiÉ®ú VªÉÉ´Éä³ýÒ ÊxÉ´ÉÞkÉÒ´ÉäiÉxÉÉSÉä </t>
    </r>
  </si>
  <si>
    <t>®úÉVÉ{ÉÊjÉiÉ ¶ÉÉºÉEòÒªÉ Eò¨ÉÇSÉÉ­ªÉÉÆxÉä  ªÉlÉÉäÊSÉiÉÊ®úiªÉÉ ºÉÉIÉÉÆÊEòiÉ Eäò±Éä±ªÉÉ nùÉäxÉ ÊSÉaöªÉÉ.</t>
  </si>
  <si>
    <t xml:space="preserve"> Eò®úhªÉÉ&lt;iÉ{ÉiÉ ºÉÉIÉ®ú xÉºÉ±Éä±ªÉÉ ÊxÉ´ÉÞkÉÒ´ÉäiÉxÉvÉÉ®úEòÉSªÉÉ b÷É´ªÉÉ ½þÉiÉÉSÉÉ +ÆMÉ`öÉ ´É ¤ÉÉä]äõ ªÉÉÆSÉä `öºÉä +ºÉ±Éä±ªÉÉ +ÉÊhÉ  </t>
  </si>
  <si>
    <t xml:space="preserve"> iªÉÉ EòÉªÉÉÇ±ÉªÉ |É¨ÉÖJÉÉÆxÉÒ ªÉlÉÉäÊSÉiÉÊ®úiªÉÉ ºÉÉIÉÉÆÊEòiÉ Eäò±Éä±ªÉÉ +ºÉÉ´ªÉÉiÉ.</t>
  </si>
  <si>
    <t xml:space="preserve"> +ºÉä ´ÉÉ]õiÉ +ºÉä±É iÉ®ú, EòÉªÉÉÇ±ÉªÉ |É¨ÉÖJÉÉÆxÉÒ xÉ¨ÉÖxÉÉ 5 ´ªÉÊiÉÊ®úCiÉ &lt;iÉ®ú ÊxÉ´ÉÞkÉÒ´ÉäiÉxÉÉºÉÆ¤ÉÆvÉÉSÉä EòÉMÉnù{ÉjÉ ±ÉäJÉÉ{ÉÊ®úIÉÉ </t>
  </si>
  <si>
    <t xml:space="preserve"> +ÊvÉEòÉ­ªÉÉEòbä÷ {ÉÉ`ö´ÉÉ´ÉäiÉ ´É ¶ÉÉºÉEòÒªÉ Eò¨ÉÇSÉÉ­ªÉÉEòbÚ÷xÉ xÉ¨ÉÖxÉÉ 5 Ê¨É³ýiÉÉSÉ iÉÉä xÉÆ¤É®ú {ÉÉ`ö´ÉÉ´ÉÉ.</t>
  </si>
  <si>
    <t>JÉÉ±ÉÒ±É ¤ÉÉ¤ÉiÉÒiÉ ¶ÉÉºÉEòÒªÉ Eò¨ÉÇSÉÉ­ªÉÉxÉä  {ÉÉ®ú{ÉjÉ +ÉEòÉ®úÉSªÉÉ UôÉªÉÉÊSÉjÉÉSªÉÉ ¡òCiÉ nùÉäxÉ |ÉiÉÒ {ÉÉ`öÊ´ÉhÉä +É´É¶ªÉEò +É½äþ</t>
  </si>
  <si>
    <t xml:space="preserve"> Eäò±Éä±ªÉÉ nùÉäxÉ ÊSÉ`Âö`ö¬É.</t>
  </si>
  <si>
    <t xml:space="preserve"> +É±ÉÒ xÉºÉ±ªÉÉºÉ Ê´É±ÉÆ¤ÉÉSªÉÉ EòÉ®úhÉÉºÉÆ¤ÉÆvÉÒSÉä ÊxÉ´ÉänùxÉ.</t>
  </si>
  <si>
    <r>
      <t>6.</t>
    </r>
    <r>
      <rPr>
        <b/>
        <sz val="7"/>
        <color theme="1"/>
        <rFont val="Times New Roman"/>
        <family val="1"/>
      </rPr>
      <t xml:space="preserve">    </t>
    </r>
    <r>
      <rPr>
        <sz val="14"/>
        <color theme="1"/>
        <rFont val="DV-TTYogesh"/>
        <family val="5"/>
      </rPr>
      <t>ÊxÉ´ÉÞkÉÒ´ÉäiÉxÉÉºÉÆ¤ÉÆvÉÒSÉÒ EòÉMÉnù{ÉjÉä</t>
    </r>
    <r>
      <rPr>
        <b/>
        <sz val="12"/>
        <color theme="1"/>
        <rFont val="Times New Roman"/>
        <family val="1"/>
      </rPr>
      <t>,</t>
    </r>
    <r>
      <rPr>
        <sz val="14"/>
        <color theme="1"/>
        <rFont val="DV-TTYogesh"/>
        <family val="5"/>
      </rPr>
      <t xml:space="preserve"> ¶ÉÉºÉEòÒªÉ Eò¨ÉÇSÉÉ­ªÉÉSªÉÉ ºÉä´ÉÉÊxÉ´ÉÞkÉÒ{ÉÚ´ÉÔ ºÉ½þÉ ¨ÉÊ½þxªÉÉÆSªÉÉ +ÉiÉ {ÉÉ`öÊ´ÉhªÉÉÆiÉ</t>
    </r>
  </si>
  <si>
    <t xml:space="preserve">  +ºÉä ¶ÉÉºÉEòÒªÉ Eò¨ÉÇSÉÉ­ªÉÉSÉä EòÉähÉiÉä½þÒ +ºÉ±ªÉÉºÉ ±ÉäJÉÒ ÊxÉ´ÉänùxÉ.</t>
  </si>
  <si>
    <r>
      <t>7.</t>
    </r>
    <r>
      <rPr>
        <b/>
        <sz val="7"/>
        <color theme="1"/>
        <rFont val="Times New Roman"/>
        <family val="1"/>
      </rPr>
      <t xml:space="preserve">    </t>
    </r>
    <r>
      <rPr>
        <sz val="14"/>
        <color theme="1"/>
        <rFont val="DV-TTYogesh"/>
        <family val="5"/>
      </rPr>
      <t>¨É½þÉ®úÉ¹]Åõ xÉÉMÉ®úÒ ºÉä´ÉÉ (ÊxÉ´ÉÞkÉÒ´ÉäiÉxÉ) ÊxÉªÉ¨É</t>
    </r>
    <r>
      <rPr>
        <b/>
        <sz val="12"/>
        <color theme="1"/>
        <rFont val="Times New Roman"/>
        <family val="1"/>
      </rPr>
      <t>,</t>
    </r>
    <r>
      <rPr>
        <sz val="14"/>
        <color theme="1"/>
        <rFont val="DV-TTYogesh"/>
        <family val="5"/>
      </rPr>
      <t xml:space="preserve"> 1982 ¨ÉvÉÒ±É ÊxÉªÉ¨É 121 (1) (B) (SÉÉ®ú) +xÉÖºÉÉ®ú +É´É¶ªÉEò</t>
    </r>
  </si>
  <si>
    <t xml:space="preserve"> Eäò±ªÉÉxÉÆiÉ®ú {ÉÖx½þÉ EòÉ¨ÉÉ´É®ú PÉäiÉ±Éä +ºÉ±ªÉÉºÉ iªÉÉºÉÆ¤ÉÆvÉÒSÉä ºÉÆÊIÉ{iÉ ÊxÉ´ÉänùxÉ. </t>
  </si>
  <si>
    <r>
      <t>¶ÉÉºÉEòÒªÉ Eò¨ÉÇSÉÉ­ªÉÉ±ÉÉ ºÉä´ÉäiÉÚxÉ ÊxÉ±ÉÆÊ¤ÉiÉ ËEò´ÉÉ ºÉCiÉÒxÉä ÊxÉ´ÉÞkÉ Eäò±ªÉÉxÉÆiÉ®ú ËEò´ÉÉ EòÉfÚøxÉ ]õÉEò±ªÉÉxÉÆiÉ®ú</t>
    </r>
    <r>
      <rPr>
        <b/>
        <sz val="12"/>
        <color theme="1"/>
        <rFont val="Times New Roman"/>
        <family val="1"/>
      </rPr>
      <t>,</t>
    </r>
    <r>
      <rPr>
        <sz val="14"/>
        <color theme="1"/>
        <rFont val="DV-TTYogesh"/>
        <family val="5"/>
      </rPr>
      <t xml:space="preserve"> ËEò´ÉÉ ¤Éb÷iÉ¡Çò</t>
    </r>
  </si>
  <si>
    <t xml:space="preserve">   xÉºÉ±ªÉÉºÉ iÉÒ MÉÉä¹]õ {ÉjÉÉ¨ÉvªÉä xÉ¨ÉÖnù Eò®úÉ´ÉÒ. </t>
  </si>
  <si>
    <r>
      <t xml:space="preserve">]õÒ{É :-- </t>
    </r>
    <r>
      <rPr>
        <sz val="14"/>
        <color theme="1"/>
        <rFont val="DV-TTYogesh"/>
        <family val="5"/>
      </rPr>
      <t>Ê´ÉSÉÉ®úÉiÉ PÉäiÉ±Éä±ªÉÉ ÊxÉ®úÊxÉ®úÉ²ªÉÉ +Ê¦É±ÉäJÉÉÆiÉ ¶ÉÉºÉEòÒªÉ Eò¨ÉÇSÉÉ­ªÉÉSÉÒ +ÉtÉIÉ®äú ËEò´ÉÉ xÉÉ´É ¤É®úÉä¤É®ú Ênù±Éä±Éä</t>
    </r>
  </si>
  <si>
    <r>
      <t>5.</t>
    </r>
    <r>
      <rPr>
        <b/>
        <sz val="7"/>
        <color theme="1"/>
        <rFont val="Times New Roman"/>
        <family val="1"/>
      </rPr>
      <t>   </t>
    </r>
    <r>
      <rPr>
        <sz val="14"/>
        <color theme="1"/>
        <rFont val="DV-TTYogesh"/>
        <family val="5"/>
      </rPr>
      <t xml:space="preserve">(+) ®úÉVÉ{ÉÊjÉiÉ ¶ÉÉºÉEòÒªÉ Eò¨ÉÇSÉÉ­ªÉÉxÉä ªÉlÉÉäÊSÉiÉ®úÒiªÉÉ ºÉÉIÉÉÆÊEòiÉ Eäò±Éä±ªÉÉ nùÉäxÉ xÉ¨ÉÖxÉÉ ºÉÁÉ ËEò´ÉÉ º´ÉiÉ:SÉÒ ºÉ½þÒ </t>
    </r>
  </si>
  <si>
    <t xml:space="preserve"> ºÉÚSÉxÉÉ Ênù±ªÉÉ +ºÉ±ªÉÉSÉä ªÉÉ Ê´É¦ÉÉMÉÉ±ÉÉ / EòÉªÉÉÇ±ÉªÉÉ±ÉÉ EÞò{ÉªÉÉ Eò³ý´ÉÉ´Éä.</t>
  </si>
  <si>
    <t xml:space="preserve"> +Ê´É´ÉÉÊ½þiÉ ËEò´ÉÉ Ê´ÉvÉÖ®ú ËEò´ÉÉ Ê´ÉvÉ´ÉÉ +ºÉä±É iÉ®ú ,</t>
  </si>
  <si>
    <r>
      <t xml:space="preserve"> </t>
    </r>
    <r>
      <rPr>
        <sz val="14"/>
        <color theme="1"/>
        <rFont val="DV-TTYogesh"/>
        <family val="5"/>
      </rPr>
      <t>(BEò) VÉ®ú ¶ÉÉºÉEòÒªÉ Eò¨ÉÇSÉÉ­ªÉÉºÉ</t>
    </r>
    <r>
      <rPr>
        <b/>
        <sz val="12"/>
        <color theme="1"/>
        <rFont val="Times New Roman"/>
        <family val="1"/>
      </rPr>
      <t>,</t>
    </r>
    <r>
      <rPr>
        <sz val="14"/>
        <color theme="1"/>
        <rFont val="DV-TTYogesh"/>
        <family val="5"/>
      </rPr>
      <t xml:space="preserve"> ¨É xÉÉ ºÉä (ÊxÉ´ÉÞkÉÒ´ÉäiÉxÉ) ÊxÉªÉ¨É</t>
    </r>
    <r>
      <rPr>
        <b/>
        <sz val="12"/>
        <color theme="1"/>
        <rFont val="Times New Roman"/>
        <family val="1"/>
      </rPr>
      <t>,</t>
    </r>
    <r>
      <rPr>
        <sz val="14"/>
        <color theme="1"/>
        <rFont val="DV-TTYogesh"/>
        <family val="5"/>
      </rPr>
      <t xml:space="preserve"> 1982¨ÉvÉÒ±É ÊxÉªÉ¨É 116 ±ÉÉMÉÚ ½þÉäiÉ xÉºÉä±É +ÉÊhÉ </t>
    </r>
  </si>
  <si>
    <r>
      <t>(nùÉäxÉ) VÉ®ú ¶ÉÉºÉEòÒªÉ Eò¨ÉÇSÉÉ­ªÉÉºÉ</t>
    </r>
    <r>
      <rPr>
        <b/>
        <sz val="12"/>
        <color theme="1"/>
        <rFont val="Times New Roman"/>
        <family val="1"/>
      </rPr>
      <t>,</t>
    </r>
    <r>
      <rPr>
        <sz val="14"/>
        <color theme="1"/>
        <rFont val="DV-TTYogesh"/>
        <family val="5"/>
      </rPr>
      <t xml:space="preserve"> ¨É.xÉÉ.ºÉ.(ÊxÉ´ÉÞkÉÒ´ÉäiÉxÉ) ÊxÉªÉ¨É</t>
    </r>
    <r>
      <rPr>
        <b/>
        <sz val="12"/>
        <color theme="1"/>
        <rFont val="Times New Roman"/>
        <family val="1"/>
      </rPr>
      <t>,</t>
    </r>
    <r>
      <rPr>
        <sz val="14"/>
        <color theme="1"/>
        <rFont val="DV-TTYogesh"/>
        <family val="5"/>
      </rPr>
      <t xml:space="preserve"> 1982 ¨ÉvÉÒ±É ÊxÉªÉ¨É 117 ±ÉÉMÉÚ ½þÉäiÉ +ºÉä±É iÉ®ú. </t>
    </r>
  </si>
  <si>
    <t xml:space="preserve"> ±ÉÉMÉÚ +É½äþ.</t>
  </si>
  <si>
    <t xml:space="preserve">EòÉMÉnù{ÉjÉ {Éb÷iÉÉ³ýhÉÒºÉÉ`öÒ ±ÉäJÉÉ{ÉÊ®úIÉÉ +ÊvÉEòÉ­ªÉÉEòbä÷ {ÉÉ`öÊ´ÉhªÉÉiÉ ªÉäiÉÉiÉ iªÉÉ´Éä³ýÒ {ÉÊ®úSUäônù 3 ¨ÉvÉÒ±É (¤ÉÒ) Ê½þ ¤ÉÉ¤É </t>
  </si>
  <si>
    <r>
      <t>*</t>
    </r>
    <r>
      <rPr>
        <b/>
        <sz val="12"/>
        <color theme="1"/>
        <rFont val="DV-TTYogesh"/>
        <family val="5"/>
      </rPr>
      <t xml:space="preserve"> 3.  </t>
    </r>
    <r>
      <rPr>
        <sz val="12"/>
        <color theme="1"/>
        <rFont val="DV-TTYogesh"/>
        <family val="5"/>
      </rPr>
      <t xml:space="preserve">(+) </t>
    </r>
    <r>
      <rPr>
        <b/>
        <sz val="12"/>
        <color theme="1"/>
        <rFont val="DV-TTYogesh"/>
        <family val="5"/>
      </rPr>
      <t xml:space="preserve">    </t>
    </r>
    <r>
      <rPr>
        <sz val="12"/>
        <color theme="1"/>
        <rFont val="DV-TTYogesh"/>
        <family val="5"/>
      </rPr>
      <t xml:space="preserve"> </t>
    </r>
  </si>
  <si>
    <t>Þ</t>
  </si>
  <si>
    <t>|ÉEò®úhÉ {ÉÉ`öÊ´ÉhÉÉ®äú EòÉªÉÉÇ±ÉªÉ</t>
  </si>
  <si>
    <t>|ÉEò®úhÉ {ÉÉ`öÊ´ÉhÉÉ®äú +ÊvÉEòÉ®úÒ</t>
  </si>
  <si>
    <t>º´ÉäSUôÉ ºÉä´ÉÉÊxÉ´ÉÞkÉÒ</t>
  </si>
  <si>
    <t>¨ÉªÉiÉ</t>
  </si>
  <si>
    <t xml:space="preserve">ºÉä´ÉÉÊxÉ´ÉÞkÉÒ |ÉEòÉ®ú </t>
  </si>
  <si>
    <t>निवÞत्ती वेतन घ्यावयाचे कार्यालय</t>
  </si>
  <si>
    <t xml:space="preserve"> Eöò]ÖÆõ¤É ÊxÉ´ÉÞkÉÒ´ÉäiÉxÉ  ´ÉÉføÒ´É nù®ú</t>
  </si>
  <si>
    <t>प्रस्तावित निवत्तीवेतन</t>
  </si>
  <si>
    <t xml:space="preserve">®úÉäVÉÒ ºÉä´ÉÉÊxÉ´ÉÞkÉ ½þÉähÉÉ®ú +ºÉÚxÉ iªÉÉÆSÉä ÊxÉ´ÉÞkÉÒ´ÉäiÉxÉ |ÉEò®úhÉÒ xÉÉ näùªÉ xÉÉ SÉèÉEò¶ÉÒ nùÉJÉ±ÉÉ +iªÉÉ´É¶ªÉEò </t>
  </si>
  <si>
    <t xml:space="preserve"> ={É®úÉäCiÉ Ê´É¹ÉªÉÉxÉÖºÉÉ®ú</t>
  </si>
  <si>
    <t xml:space="preserve"> +É½ä</t>
  </si>
  <si>
    <t xml:space="preserve">(1)EÖò]ÖÆõ¤ÉÊxÉ´ÉÞkÉÒ´ÉäiÉxÉÉºÉÉ`öÒ VÉ¨Éäº ÉvÉ®ú±Éä±Éä ´ÉäiÉxÉ </t>
  </si>
  <si>
    <r>
      <t xml:space="preserve">                        </t>
    </r>
    <r>
      <rPr>
        <sz val="14"/>
        <color theme="1"/>
        <rFont val="Arial Rounded MT Bold"/>
        <family val="2"/>
      </rPr>
      <t>Office of the Chief Account and Finance Officer</t>
    </r>
  </si>
  <si>
    <t xml:space="preserve">ªÉÉÆxÉÉ ¶ÉÉºÉÊEòªÉ MÉ]õÊ´É¨ÉÉ </t>
  </si>
  <si>
    <t xml:space="preserve"> ªÉÉäVÉxÉäSÉÒ ®úCEò¨É ¯û{ÉªÉä</t>
  </si>
  <si>
    <t xml:space="preserve">®úÉäVÉÒ ÊxÉªÉiÉ ´ÉªÉÉä¨ÉÉxÉÉxÉä ºÉä´ÉÉÊxÉ´ÉÞkiÉ ZÉÉ±ÉÉä/ZÉÉ±ÉÒ +ºÉÚxÉ ÊxÉ´ÉÞkÉÒ´ÉäiÉxÉ |ÉºiÉÉ´É </t>
  </si>
  <si>
    <t xml:space="preserve">  Ê´É±ÉÆ¤É ZÉÉ±Éä±ÉÉ +É½äþ. </t>
  </si>
  <si>
    <t xml:space="preserve"> +¶ÉÒ +ºÉÚxÉ iªÉÉÆxÉÉ</t>
  </si>
  <si>
    <t>Ênù-</t>
  </si>
  <si>
    <t xml:space="preserve">ªÉÉÆxÉÉ Ênù </t>
  </si>
  <si>
    <t>®úÉäVÉÒ ºÉä´ÉÉÊxÉ´ÉÞkÉ Eò®úhªÉÉiÉ +É±Éä±Éä +É½äþ.ºÉnù®úSÉÉ +Énäù¶É</t>
  </si>
  <si>
    <t>2/- +VÉÇnùÉ®ú ªÉÉÆxÉÒ +VÉÉÇiÉ xÉ¨ÉÚnù Eäò±Éä±ÉÒ ¨ÉÉÊ½þiÉÒ ¤É®úÉä¤É®ú +ºÉÚxÉ iªÉÉÆSÉä ®úÉVªÉ ¶ÉÉºÉEòÒªÉ MÉ]õ Ê´É¨ÉÉ ªÉÉäVÉxÉäSÉä</t>
  </si>
  <si>
    <t xml:space="preserve"> +ÆÊiÉ¨É näùªÉEò ¨ÉÆVÉÚ®úÒºÉÉ`öÒ ªÉÉºÉÉä¤ÉiÉ iÉÒxÉ |ÉiÉÒiÉ ºÉÉnù®ú Eò®úhÉäiÉ +É±Éä±Éä +É½äþ.iÉ®úÒ {ÉÖføÒ±É EòÉªÉÇ´ÉÉ½þÒ ½þÉähÉäºÉ Ê´ÉxÉÆiÉÒ +É½äþ.  </t>
  </si>
  <si>
    <t>5) ºÉnù®ú ®úCEò¨ÉäSÉÒ xÉÉääÆnù ´ÉÊ®ú¹]õ EòÉªÉÉÇ±ÉªÉÉSÉä +Énäù¶É Gò¨ÉÉÆEò                +xªÉ´Éä Eäò±ÉÒ +ºÉä.</t>
  </si>
  <si>
    <t>ªÉÉÆSÉÒ ´ÉäiÉxÉ¸ÉähÉÒ ®úCEò¨É ¯û{ÉªÉä 9300-34800 OÉäb÷ ´ÉäiÉxÉ ¯û 4200/- +ºÉ±ªÉÉxÉä iÉä ´ÉMÉÇ 3 SÉä (MÉ]õ-Eò)  ¨ÉvªÉä ¨ÉÉäb÷iÉÉiÉ.</t>
  </si>
  <si>
    <t>SÉä +´É±ÉÉäEòxÉ Eò®úhªÉÉiÉ +É½äþ.</t>
  </si>
  <si>
    <t>6)</t>
  </si>
  <si>
    <r>
      <t xml:space="preserve">Ê]õ{É :-- </t>
    </r>
    <r>
      <rPr>
        <sz val="14"/>
        <color theme="1"/>
        <rFont val="DV-TTYogesh"/>
        <family val="5"/>
      </rPr>
      <t xml:space="preserve">xÉÉ¨ÉÊxÉnæùÊ¶ÉiÉ Eäò±Éä±ªÉÉ ºÉnùºªÉÉSªÉÉ Ê½þiÉÉSªÉÉ où¹]õÒxÉä ¶ÉÉºÉEòÒªÉ Eò¨ÉÇSÉÉ­ªÉÉxÉä xÉÉ¨ÉÊxÉnæù¶ÉxÉ{ÉjÉä ºÉÆ¤ÉÆÊvÉiÉ xÉÉä]õÒºÉÉ ´É </t>
    </r>
  </si>
  <si>
    <t>{ÉÉäSÉ {ÉÉ´ÉiÉÒ ªÉÉÆSªÉÉ |ÉiÉÒ ºÉÖ®úÊIÉiÉ{ÉhÉä `äö´ÉÉ´ªÉÉiÉ ¨½þhÉVÉä iªÉÉSªÉÉ ¨ÉÞiªÉÚxÉÆiÉ® iªÉÉSªÉÉ ±ÉÉ¦ÉÉÊvÉEòÉ­ªÉÉÆxÉÉ iªÉÉ |ÉiÉÒ ={É±É¤vÉ</t>
  </si>
  <si>
    <t xml:space="preserve">½þÉä&gt;ð ¶ÉEòiÉÒ±É. </t>
  </si>
  <si>
    <t xml:space="preserve">Ê]õ{É BEò) ¶ÉÉºÉEòÒªÉ Eò¨ÉÇSÉÉ­ªÉÉxÉä xÉÉ¨ÉÊxÉänÇù¶ÉxÉÉ´É®ú ºÉ½þÒ Eäò±ªÉÉxÉÆiÉ®ú iªÉÉ¨ÉvªÉä +ÉhÉJÉÒ EòÉähÉiÉä½þÒ xÉÉ´É ºÉ¨ÉÉÊ´É¹] õEò®úiÉÉ ªÉä´ÉÚ </t>
  </si>
  <si>
    <t xml:space="preserve">ªÉÉ ´nùÉ®äú JÉÉ±ÉÒ ÊxÉÌnù¹]õ Eäò±Éä±ªÉÉ ¨ÉÉZªÉÉ EÖò]ÖÆõ¤ÉÉiÉÒ±É ºÉnùºªÉÉ±ÉÉ/ ºÉnùºªÉÉÆxÉÉ </t>
  </si>
  <si>
    <t xml:space="preserve">xÉÉ¨ÉÊxÉnæùÊ¶ÉiÉ Eò®úÒiÉ +É½äþ. +ÉÊhÉ ºÉä´ÉäiÉ +ºÉiÉÉÆxÉÉ ¨ÉÉZÉÉ ¨ÉÞiªÉÚ ZÉÉ±ªÉÉºÉ ¨É½þÉ®úÉ¹]Åõ ¶ÉÉºÉxÉÉEòbÚ÷xÉ ¨ÉÆVÉÚ®ú  Eò®úhªÉÉiÉ ªÉä&lt;Ç±É +ºÉä </t>
  </si>
  <si>
    <t xml:space="preserve">JÉÉ±ÉÒ Ê´ÉÊxÉÌnù¹]õ Eäò±Éä±ªÉÉ ¨ÉªÉÉÇnäù{ÉªÉÈiÉSÉ EòÉähÉiÉä½þÒ ={ÉnùÉxÉ Îº´ÉEòÉ®úhªÉÉSÉÉ +ÊvÉEòÉ®ú +ÉÊhÉ ºÉä´ÉÉÊxÉ´ÉÞkÉÒxÉÆiÉ®ú ¨ÉÉZÉÉ ¨ÉÞiªÉÚ  </t>
  </si>
  <si>
    <t>ZÉÉ±ªÉÉºÉ iªÉÉ´Éä³ýÒ +nùkÉ ®úÉ½þÒ±É +ºÉä +xÉÖYÉäªÉ ZÉÉ±Éä±Éä JÉÉ±ÉÒ Ê´ÉÊxÉÌnù¹]õ Eäò±Éä±ªÉÉ ¨ÉªÉÉÇnäù{ÉªÉÈiÉSÉä ={ÉnùÉxÉ Îº´ÉEòÉ®úhªÉÉSÉÉ</t>
  </si>
  <si>
    <t>xÉªÉä ¨½þhÉÚxÉ ¶Éä´É]õSÉÒ xÉÉånù Eäò±ªÉÉ´É®ú Ê®úEòÉ¨ªÉÉ VÉÉMÉäiÉ ÊiÉ®ú{ªÉÉ ®äú¹ÉÉ EòÉføÉ´ªÉÉiÉ.</t>
  </si>
  <si>
    <t>Ê`öEòÉhÉ</t>
  </si>
  <si>
    <r>
      <t xml:space="preserve">PÉÉ±ÉÉ´ÉªÉÉSÉä ±ÉäJÉÉ¶ÉÒ¹ÉÇ </t>
    </r>
    <r>
      <rPr>
        <b/>
        <sz val="16"/>
        <color theme="1"/>
        <rFont val="DV-TTYogesh"/>
        <family val="5"/>
      </rPr>
      <t>.</t>
    </r>
  </si>
  <si>
    <r>
      <t xml:space="preserve">ÊxÉ´ÉÞkÉÒ´ÉäiÉxÉ 1964 SÉÒ ®úCEò¨É </t>
    </r>
    <r>
      <rPr>
        <b/>
        <sz val="16"/>
        <color theme="1"/>
        <rFont val="DV-TTYogesh"/>
        <family val="5"/>
      </rPr>
      <t xml:space="preserve">. </t>
    </r>
  </si>
  <si>
    <t xml:space="preserve"> ±ÉäJÉÉ{ÉÊ®úIÉÉ +ÊvÉEòÉ­ªÉÉºÉ Eò³ý´ÉÚxÉ ½þÉ iÉ{ÉÊ¶É±É +tªÉÉ´ÉiÉ `äö´ÉhªÉÉSÉÒ ¨ÉÒ ªÉÉ´nùÉ®äú ½þ¨ÉÒ PÉäiÉÉä. </t>
  </si>
  <si>
    <t xml:space="preserve">´É®úÒ±É iÉ{ÉÊ¶É±ÉÉiÉ EòÉähÉiÉÒ½þÒ ¦É®ú {Éb÷±ªÉÉºÉ ËEò´ÉÉ ¡ò®ú¤Énù±É ZÉÉ±ªÉÉºÉ iªÉÉºÉÆ¤ÉÆvÉÒSÉÒ ¨ÉÉÊ½þiÉÒ EòÉªÉÉÇ±ÉªÉ |É¨ÉÖJÉÉºÉ / </t>
  </si>
  <si>
    <t>JÉÉ±ÉÒ±É ¤ÉÉ¤ÉiÉÒiÉ ¶ÉÉºÉEòÒªÉ Eò¨ÉÇSÉÉ­ªÉÉxÉä {ÉÊ®ú{ÉjÉ +ÉEòÉ®úÉSªÉÉ ¡òCiÉ iªÉÉSªÉÉ UôÉªÉÉÊSÉjÉÉSªÉÉ nùÉäxÉ |ÉiÉÒ {ÉÉ`öÊ´ÉhÉä +É´É¶ªÉEò +É½äþ.</t>
  </si>
  <si>
    <t>{ÉkªÉÉ¨ÉvªÉä  ¨ÉÉMÉÉ½ÚþxÉ EòÉ½þÒ ¤Énù±É ZÉÉ±ªÉÉºÉ iÉÉä EòÉªÉÉÇ±ÉªÉ |É¨ÉÖJÉÉºÉ Eò³ýÊ´É±ÉÉ {ÉÉÊ½þVÉä.</t>
  </si>
  <si>
    <r>
      <t>*</t>
    </r>
    <r>
      <rPr>
        <sz val="12"/>
        <color theme="1"/>
        <rFont val="Times New Roman"/>
        <family val="1"/>
      </rPr>
      <t xml:space="preserve"> </t>
    </r>
    <r>
      <rPr>
        <sz val="12"/>
        <color theme="1"/>
        <rFont val="DV-TTYogesh"/>
        <family val="5"/>
      </rPr>
      <t>º´ÉiÉ:SÉÒ ºÉ½þÒ Eò®úhªÉÉ&lt;iÉ{ÉiÉ ºÉÉIÉ®ú xÉºÉ±Éä±ªÉÉ ´ªÉCiÉÒxÉä |ÉiªÉäEò ÊSÉaöÒ´É®ú b÷É´ªÉÉ ½þÉiÉÉSÉÉ +ÆMÉ`öÉ ´É ¤ÉÉä]õÉSÉä `öºÉä ±ÉÉ´ÉÚxÉ ªÉlÉÉäÊSÉiÉÊ®úiªÉÉ ºÉÉIÉÉÆÊEòiÉ Eäò±Éä±ªÉÉ</t>
    </r>
  </si>
  <si>
    <t xml:space="preserve"> ®úÉVÉ{ÉjÉÒiÉ ¶ÉÉºÉEòÒªÉ Eò¨ÉÇSÉÉ­ªÉÉxÉä ªÉlÉÉäÊSÉiÉÊ®úiªÉÉ ºÉÉIÉÉÆÊEòiÉ Eòä±Éä±Éä +ºÉ±Éä {ÉÉÊ½þVÉäiÉ.</t>
  </si>
  <si>
    <t>(BEò) ¶ÉÉºÉEòÒªÉ Eò¨ÉÇSÉÉ­ªÉÉºÉ ¨É½þÉ®úÉ¹]Åõ xÉÉMÉ®úÒ ºÉä´ÉÉ (ÊxÉ´ÉÞkÉÒ´ÉäiÉxÉ) ÊxÉªÉ¨É 1982  ¨ÉvÉÒ±É ÊxÉªÉ¨É 116 ±ÉÉMÉÚ ½þÉäiÉ +ºÉä±É +ÉÊhÉ iÉÉä/iÉÒ +Ê´É´ÉÉÊ½þiÉ ËEò´ÉÉ Ê´ÉvÉÚ®ú</t>
  </si>
  <si>
    <t>ËEò´ÉÉ Ê´ÉvÉ´ÉÉ +ºÉä±É (nùÉäxÉ) ¶ÉÉºÉEòÒªÉ Eò¨ÉÇSÉÉ­ªÉÉºÉ ¨É½þÉ®úÉ¹]Åõ xÉÉMÉ®úÒ ºÉä´ÉÉ (ÊxÉ´ÉÞkÉÒ´ÉäiÉxÉ) ÊxÉªÉ¨É 1982 ¨ÉvÉÒ±É ÊxÉªÉ¨É 117 ±ÉÉMÉÚ ½þÉäiÉ +ºÉ±ªÉÉºÉ.BJÉÉtÉ</t>
  </si>
  <si>
    <t xml:space="preserve">¶ÉÉºÉEòÒªÉ  Eò¨ÉÇSÉÉ­ªÉÉºÉ +É{É±ªÉÉ {ÉixÉÒºÉ½þ ËEò´ÉÉ {ÉiÉÒºÉ½þ EòÉfø±Éä±Éä UôÉªÉÉÊSÉjÉ ºÉÉnù® úEò®úhÉä ¶ÉCªÉ ÚxÉºÉä±É iªÉÉ¤ÉÉ¤ÉiÉÒ±É iªÉÉxÉä ËEò´ÉÉ iÉÒxÉä º´ÉiÉÆjÉ UôÉªÉÉÊSÉjÉ </t>
  </si>
  <si>
    <t>ºÉÉnù®ú Eò®úÉ´ÉÒiÉ ½þÒ UôÉªÉÉÊSÉjÉä EòÉªÉÉÇ±ÉªÉ |É¨ÉÖJÉÉÆxÉä ºÉÉIÉÉÆÊEòiÉ Eäò±Éä±ÉÒ +ºÉ±ÉÒ {ÉÉÊ½þVÉä.¶ÉCªÉ +ºÉ±ªÉÉºÉ EòÉ½þÒ `ö³ýEò JÉÚhÉÉ ÊEò¨ÉÉxÉ nùÉäxÉ Ê´ÉÊxÉÌnù¹]õ Eò®úÉ´ªÉÉiÉ.</t>
  </si>
  <si>
    <t>´É ¨ÉÉMÉhªÉÉ ´ÉºÉÚ±É ½þÉähªÉÉSªÉÉ  Ê¶É±±ÉEò xÉÉ½þÒiÉ +lÉ´ÉÉ |ÉºiÉÉÊ´ÉiÉ xÉÉ½þÒiÉ.</t>
  </si>
  <si>
    <t xml:space="preserve"> +lÉ´ÉÉ |ÉºlÉÊ{ÉiÉ Eò®úhªÉÉSÉä ªÉÉäÊVÉ±Éä±Éä xÉÉ½þÒ. EòbÚ÷xÉ EòÉähÉiªÉÉ½þÒ |ÉEòÉ®úSÉÒ ¶ÉÉºÉEòÒªÉ ´É ÊVÉ {É SªÉÉ näùªÉ ®úEò¨ÉÉ </t>
  </si>
  <si>
    <t>nùÉäxÉ ÊSÉaöªÉÉ |ÉºiÉÖiÉ Eò®úÉ´ªÉÉiÉ BJÉÉtÉ ¶ÉÉºÉEòÒªÉ Eò¨ÉÇSÉÉ­ªÉÉºÉ ¶ÉÉ®úÒÊ®úEò +ºÉ¨ÉlÉÇiÉä¨ÉÖ³ä b÷É´ªÉÉ ½þÉiÉÉÆSÉÉ +ÆMÉ`öÉ ´Éý ¤ÉÉä]õÉSÉä `öºÉä näùhÉä ¶ÉCªÉ xÉºÉä±ÉiÉ®ú iªÉÉ±ÉÉ</t>
  </si>
  <si>
    <t xml:space="preserve"> =VÉ´ªÉÉ ½þÉiÉÉSÉÉ +ÆMÉ`öÉ ´É ¤ÉÉä]ÉSÉä `öºÉä näùiÉÉ ªÉäiÉÒ±É. ¶ÉÉºÉEòÒªÉ Eò¨ÉÇSÉÉ­ªÉÉ±ÉÉ nùÉäx½þÒ½þÒ ½þÉiÉ xÉºÉiÉÒ±É iÉ®ú iªÉÉ±ÉÉ {ÉÉªÉÉSÉä ¤ÉÉä]õÉSÉä `öºÉä näùiÉÉ ªÉäiÉÒ±É +ºÉä `öºÉä </t>
  </si>
  <si>
    <t xml:space="preserve"> +iªÉÉ´É¶ªÉEò +É½ä</t>
  </si>
  <si>
    <t xml:space="preserve">½äÂ/½þªÉÉþ  </t>
  </si>
  <si>
    <t>EòÉføhªÉÉiÉ ªÉä&lt;Ç±É ´É iÉä ºÉÆÊ´ÉiÉ®úÒiÉ Eò®úhªÉÉiÉ ªÉä&lt;Ç±É.  ½þÒ ®úCEÂò¨É näùhªÉÉ{ÉÚ´ÉÔ, ´É®úÒ±É {ÉÊ®úSUäônù 2 ¨ÉvªÉä =±±ÉäÊJÉ±Éä±ªÉÉ</t>
  </si>
  <si>
    <t>´ÉºÉÚ±É xÉ ZÉÉ±Éä±ªÉÉ ¶ÉÉºÉEòÒªÉ ªÉähÉä ®úEò¨ÉÉ ¨ÉÞiªÉÚ-ÊxÉ-ºÉä´ÉÉÊxÉ´ÉÞkÉÒ ={ÉnùÉxÉÉiÉÚxÉ ´ÉºÉÚ±É Eò®úhªÉÉiÉ ªÉä&lt;Ç±É.</t>
  </si>
  <si>
    <t>ªÉÉÆSªÉÉÊ´É¯ûvnù Ê´É¦ÉÉMÉÒªÉ SÉÉèEò¶ÉÒ |É±ÉÆÊ¤ÉiÉ +É½äþ/ ËEò´ÉÉ iÉÒ Eò®úhªÉÉSÉä ªÉÉäÊVÉ±Éä +É½äþ +ÉÊhÉ &lt;iÉ®ú iÉÉi{ÉÖ®úiÉä ÊxÉ´ÉÞkÉÒ´ÉäiÉxÉ</t>
  </si>
  <si>
    <t xml:space="preserve">2. ¶ÉÉºÉEòÒªÉ Eò¨ÉÇSÉÉ­ªÉÉSªÉÉ ºÉä´ÉÉ ÊxÉ´ÉÞkÉÒSªÉÉ Ênù´É¶ÉÒ +nùkÉ ®úÉ½þiÉÒ±É +¶ÉÉ +ÉÊhÉ ¨ÉÞiªÉÚ-ÊxÉ-ºÉä´ÉÉÊxÉ´ÉÞkÉÒ </t>
  </si>
  <si>
    <r>
      <t xml:space="preserve">(¤É){ÉixÉÒºÉ½þ ËEò´ÉÉ {ÉiÉÒºÉ½þ (BEòjÉ ËEò´ÉÉ ´ÉäMÉ´ÉäMÉ²ªÉÉ) +ºÉ±Éä±ªÉÉ UôÉªÉÉÊSÉjÉÉSªÉÉ {ÉÉ®ú{ÉjÉ +ÉEòÉ®úÉSªÉÉ </t>
    </r>
    <r>
      <rPr>
        <sz val="14"/>
        <color theme="1"/>
        <rFont val="Calibri"/>
        <family val="2"/>
        <scheme val="minor"/>
      </rPr>
      <t xml:space="preserve">+ </t>
    </r>
    <r>
      <rPr>
        <sz val="14"/>
        <color theme="1"/>
        <rFont val="DV-TTYogesh"/>
        <family val="5"/>
      </rPr>
      <t xml:space="preserve"> iÉÒxÉ |ÉiÉÒ          </t>
    </r>
  </si>
  <si>
    <r>
      <t>(Eò)=ÆSÉÒ ´É +Éä³ýJÉÊSÉx½þÉÆSªÉÉ iÉ{ÉÊ¶É±É nù¶ÉÇÊ´ÉhÉÉ­ªÉÉ</t>
    </r>
    <r>
      <rPr>
        <b/>
        <sz val="12"/>
        <color theme="1"/>
        <rFont val="Times New Roman"/>
        <family val="1"/>
      </rPr>
      <t>,</t>
    </r>
    <r>
      <rPr>
        <sz val="14"/>
        <color theme="1"/>
        <rFont val="DV-TTYogesh"/>
        <family val="5"/>
      </rPr>
      <t xml:space="preserve"> ®úÉVÉ{ÉÊjÉiÉ ¶ÉÉºÉEòÒªÉ Eò¨ÉÇSÉÉ­ªÉÉxÉä ªÉlÉÉäÊSÉiÉÊ®úiªÉÉ ºÉÉIÉÉÆÊEòiÉ </t>
    </r>
  </si>
  <si>
    <r>
      <t>6.</t>
    </r>
    <r>
      <rPr>
        <sz val="7"/>
        <color theme="1"/>
        <rFont val="Times New Roman"/>
        <family val="1"/>
      </rPr>
      <t xml:space="preserve"> </t>
    </r>
    <r>
      <rPr>
        <sz val="14"/>
        <color theme="1"/>
        <rFont val="DV-TTYogesh"/>
        <family val="5"/>
      </rPr>
      <t>+É{É±ªÉÉEòbÚ÷xÉ |ÉÉÊvÉEòÉ®ú{ÉjÉ Ê¨É³ýÉ±ªÉÉxÉÆiÉ®ú</t>
    </r>
    <r>
      <rPr>
        <b/>
        <sz val="12"/>
        <color theme="1"/>
        <rFont val="Times New Roman"/>
        <family val="1"/>
      </rPr>
      <t>,</t>
    </r>
    <r>
      <rPr>
        <sz val="14"/>
        <color theme="1"/>
        <rFont val="DV-TTYogesh"/>
        <family val="5"/>
      </rPr>
      <t xml:space="preserve"> ªÉÉ Ê´É¦ÉÉMÉÉEòbÚ÷xÉ</t>
    </r>
    <r>
      <rPr>
        <b/>
        <sz val="12"/>
        <color theme="1"/>
        <rFont val="Times New Roman"/>
        <family val="1"/>
      </rPr>
      <t>,</t>
    </r>
    <r>
      <rPr>
        <sz val="14"/>
        <color theme="1"/>
        <rFont val="DV-TTYogesh"/>
        <family val="5"/>
      </rPr>
      <t xml:space="preserve"> EòÉªÉÉÇ±ÉªÉÉEòbÚ÷xÉ ¨ÉÞiªÉÚ-ÊxÉ-ºÉä´ÉÉÊxÉ´ÉÞkÉÒ ={ÉnùÉxÉ</t>
    </r>
  </si>
  <si>
    <r>
      <t>4.</t>
    </r>
    <r>
      <rPr>
        <sz val="7"/>
        <color theme="1"/>
        <rFont val="Times New Roman"/>
        <family val="1"/>
      </rPr>
      <t xml:space="preserve"> </t>
    </r>
    <r>
      <rPr>
        <sz val="14"/>
        <color theme="1"/>
        <rFont val="DV-TTYogesh"/>
        <family val="5"/>
      </rPr>
      <t xml:space="preserve">ªÉÉ {ÉjÉÉºÉÉä¤ÉiÉ {ÉÉ`öÊ´É±Éä±ªÉÉ ºÉ½þ{ÉjÉÉÆSÉÒ ªÉÉnùÒ EÞò{ÉªÉÉ {É½þÉ´ÉÒ. </t>
    </r>
  </si>
  <si>
    <r>
      <t>5.</t>
    </r>
    <r>
      <rPr>
        <sz val="13.5"/>
        <color theme="1"/>
        <rFont val="DV-TTYogesh"/>
        <family val="5"/>
      </rPr>
      <t xml:space="preserve">ªÉÉ {ÉjÉÉSÉÒ EÞò{ÉªÉÉ {ÉÉäSÉ tÉ´ÉÒ +ÉÊhÉ ÊxÉ´ÉÞkÉÒ´ÉäiÉxÉÉSªÉÉ ºÉÆÊ´ÉiÉ®úhÉÉºÉÉ`öÒ ºÉÆ¤ÉÆvÉÒiÉ EòÉä¹ÉÉMÉÉ®ú +ÊvÉEòÉ­ªÉÉÆxÉÉ +É´É¶ªÉEò iªÉÉ </t>
    </r>
  </si>
  <si>
    <t xml:space="preserve">ÊnùxÉÉÆEò-   </t>
  </si>
  <si>
    <t>{ÉixÉÒºÉ½þ ËEò´ÉÉ {ÉiÉÒºÉ½þ * BEòjÉ +ºÉ±Éä±ªÉÉ UôÉªÉÉÊSÉjÉÉSªÉÉ</t>
  </si>
  <si>
    <r>
      <t>ú</t>
    </r>
    <r>
      <rPr>
        <sz val="16"/>
        <color theme="1"/>
        <rFont val="DV-TTYogesh"/>
        <family val="5"/>
      </rPr>
      <t>ªÉÉÆSÉÒ =ÆSÉÒ ´É +Éä³ýJÉÒSªÉÉ JÉÖhÉÉ</t>
    </r>
  </si>
  <si>
    <t xml:space="preserve"> +ÊvÉEòÉ®ú iªÉÉ±ÉÉ/iªÉÉÆxÉÉ |ÉnùÉxÉ Eò®úÒiÉ +É½äþ.</t>
  </si>
  <si>
    <r>
      <t>1)</t>
    </r>
    <r>
      <rPr>
        <sz val="16"/>
        <color theme="1"/>
        <rFont val="Times New Roman"/>
        <family val="1"/>
      </rPr>
      <t/>
    </r>
  </si>
  <si>
    <t xml:space="preserve">xÉÉ´É </t>
  </si>
  <si>
    <t xml:space="preserve">ºÉä´ÉÉÊxÉ´ÉkÉÒSÉä ´Éä³ýÒ vÉÉ®úhÉ Eäò±Éä±Éä </t>
  </si>
  <si>
    <r>
      <t>3)</t>
    </r>
    <r>
      <rPr>
        <sz val="16"/>
        <color theme="1"/>
        <rFont val="Times New Roman"/>
        <family val="1"/>
      </rPr>
      <t/>
    </r>
  </si>
  <si>
    <t>ºÉvªÉÉ EòÉ¨É EòÊ®úiÉ +ºÉ±Éä±Éä EòÉªÉÉÇ±ÉªÉ Ê´É¦ÉÉMÉ</t>
  </si>
  <si>
    <t xml:space="preserve">VÉx¨É ÊnùxÉÉÆEò </t>
  </si>
  <si>
    <t xml:space="preserve">ºÉä´ÉÉ ÊxÉ´ÉÞkÉ / ¨ÉªÉiÉ ÊnùxÉÉÆEò </t>
  </si>
  <si>
    <t xml:space="preserve">¨É. xÉÉ. ºÉä. (ÊxÉ´ÉÞiiÉÒ´ÉäiÉxÉ) ÊxÉªÉ¨É 1982 ´É iªÉÉ ´É®úÒ±É ºÉÖvÉÉ®úhÉää xÉÖºÉÉ®ú ÊxÉ´ÉÞiiÉÒ´ÉäiÉxÉ Ê´É¹ÉªÉ ±ÉÉ¦É ÊxÉÎ¶SÉiÉÒ                </t>
  </si>
  <si>
    <t>ÊxÉ´ÉÞkÉÒ´ÉäiÉxÉÉºÉÉ`öÒ +½ÇþiÉÉEòÉ®úÒ ºÉä´ÉäSÉÉ EòÉ±ÉÉ´ÉvÉÒ</t>
  </si>
  <si>
    <t>7)</t>
  </si>
  <si>
    <t>2)</t>
  </si>
  <si>
    <t>5)</t>
  </si>
  <si>
    <t>4)</t>
  </si>
  <si>
    <t xml:space="preserve">Eò) ºÉä´ÉäiÉ +ºÉ±Éä±ªÉÉ Eò¨ÉÇSÉÉ-ªÉÉÆSÉÉ ¨ÉÞiªÉÚ ÊnùxÉÉÆEò 1/1/2006xÉÆiÉ®ú ZÉÉ±ÉÉ +ºÉä±É/½þÉäiÉÉ +¶ÉÉ Eò¨ÉÇSÉÉ-   </t>
  </si>
  <si>
    <t xml:space="preserve">ªÉÉÆSªÉÉ ´ÉÉ®úºÉÉÆxÉÉ 10 ´É¹ÉÉÇ{ÉªÉÈiÉ =SSÉ nù®úÉxÉä ÊxÉ´ÉÞkÉÒ ´ÉäiÉxÉ Ê¨É³äý±É  7 ´É¹Éæ ´ÉªÉÉSÉÒ 65 ´É¹ÉÇ {ÉÖhÉÇ </t>
  </si>
  <si>
    <t>½þÉä&lt;Ç{ÉÉ´ÉäiÉÉä /ÊxÉ´ÉÞkÉÒ´ÉäiÉxÉÉSÉÒ ¨ÉªÉÉÇÊnùiÉ )</t>
  </si>
  <si>
    <t xml:space="preserve">ÊxÉ´ÉÞkÉÒ´ÉäiÉxÉÉSªÉÉ +Æ¶É®úÉ¶ÉÒEÞòiÉ ¨ÉÖ±ªÉÉSÉÒ |ÉÉÊvÉEÞòiÉ ®úCC¨É ¯û{ÉªÉä  </t>
  </si>
  <si>
    <t xml:space="preserve">  +ÉEòÉ®úhÉÒ ´ÉÉføÒ´É nù®ú - </t>
  </si>
  <si>
    <t>8)</t>
  </si>
  <si>
    <t>9)</t>
  </si>
  <si>
    <t>ºÉä´ÉÉ ÊxÉ´ÉÞkÉÒSªÉÉ ±ÉMÉiÉ{ÉÖ´ÉÔSªÉÉ nù½þÉ ¨ÉÊ½þxªÉÉiÉ Ê¨É³ýÉ±Éä±ÉÒ ´ÉäiÉxÉ¸ÉähÉÒºÉ½ þÊnùxÉÉÆEòÉ {ÉÉºÉÚxÉ</t>
  </si>
  <si>
    <t xml:space="preserve">ÊxÉ´ÉÞkÉÒ´ÉäiÉxÉÉ ´ÉäiÉxÉÉSÉÒ {ÉÊ®úMÉhÉxÉÉ ¨½þhÉVÉäSÉ ({ÉÊ®ú.xÉÖºÉÉ®ú ºÉ®úÉºÉ®úÒ ´ÉäiÉxÉ) </t>
  </si>
  <si>
    <r>
      <t xml:space="preserve">10) </t>
    </r>
    <r>
      <rPr>
        <sz val="16"/>
        <color theme="1"/>
        <rFont val="Times New Roman"/>
        <family val="1"/>
      </rPr>
      <t xml:space="preserve"> </t>
    </r>
    <r>
      <rPr>
        <sz val="16"/>
        <color theme="1"/>
        <rFont val="DV-TTYogesh"/>
        <family val="5"/>
      </rPr>
      <t>+)+xÉÖYÉäªÉ ÊxÉ´ÉÞkÉÒ ´ÉäiÉxÉ-</t>
    </r>
  </si>
  <si>
    <t xml:space="preserve">    1-+Æ¶É®úÉ¶ÉÒEò®úhÉ Eäò±Éä±ªÉÉ ¨ÉÉÊºÉEò ´É ÊxÉ´ÉÞkÉÉÒ ´ÉäiÉxÉÉSªÉÉ ]õCEäò´ÉÉ®úÒSÉÒ ®úCC¨É +ÉEòÉ®úhÉÒ</t>
  </si>
  <si>
    <t xml:space="preserve">    .+Æ¶É®úÉ¶ÉÒEÞòiÉ ÊxÉ´ÉÞkÉÒ ´ÉäiÉxÉÉSÉÉ ¦ÉÉMÉ (ÊxÉ.´Éä. SªÉÉ 40 ]õCEäò) </t>
  </si>
  <si>
    <r>
      <t xml:space="preserve">11) </t>
    </r>
    <r>
      <rPr>
        <sz val="16"/>
        <color theme="1"/>
        <rFont val="DV-TTYogesh"/>
        <family val="5"/>
      </rPr>
      <t>ÊxÉ´ÉÞkÉÒ´ÉäiÉxÉÉSªÉÉ +Æ¶É®úÉ¶ÉÒEò®úhÉÉSÉÉ iÉ{É¶ÉÒ±É ( {ÉÖføÒ±É VÉx¨ÉiÉÉ®úJÉäºÉ ´ÉªÉ   59 ´É¹ÉÇ   )</t>
    </r>
  </si>
  <si>
    <r>
      <t xml:space="preserve"> Until Further Notice, and on the Expirtion of Every Month, be pleased pay to</t>
    </r>
    <r>
      <rPr>
        <sz val="11"/>
        <color theme="1"/>
        <rFont val="DV-TTYogesh"/>
        <family val="5"/>
      </rPr>
      <t xml:space="preserve">  </t>
    </r>
    <r>
      <rPr>
        <b/>
        <sz val="11"/>
        <color theme="1"/>
        <rFont val="DV-TTYogesh"/>
        <family val="5"/>
      </rPr>
      <t xml:space="preserve"> </t>
    </r>
    <r>
      <rPr>
        <sz val="10"/>
        <color theme="1"/>
        <rFont val="Arial"/>
        <family val="2"/>
      </rPr>
      <t/>
    </r>
  </si>
  <si>
    <t xml:space="preserve">.={ÉnùÉxÉ ®úCEò¨É ¯û  </t>
  </si>
  <si>
    <t xml:space="preserve">ºÉä ÊxÉ ½þÉähÉÉ®ú +ºÉ±ªÉÉxÉä MÉ]õ ¤ÉSÉiÉ VÉÉäb÷ Ê´É¨ÉÉ ªÉÉäVÉxÉÉ |ÉºiÉÉ´É </t>
  </si>
  <si>
    <t>¨É.={É ¨ÉÖJªÉ EòÉªÉÇEòÉ®úÒ +ÊvÉEòÉ®úÒ (ºÉÉ|É)</t>
  </si>
  <si>
    <t xml:space="preserve">Ê´É¹ÉªÉ:-   </t>
  </si>
  <si>
    <t xml:space="preserve">´ÉMÉÇhÉÒnùùÉ®úÉSÉä xÉÉ´É ´É ½ÖþpùnùÉ </t>
  </si>
  <si>
    <t>nùÉJÉ±Éä |ÉÉ{iÉ ZÉÉ±Éä±Éä +ºÉÚxÉ iªÉÉÆxÉÒ {Éäx¶ÉxÉ |ÉºiÉÉ´É½þÒ ªÉÉ EòÉªÉÉÇ±ÉªÉÉºÉ {ÉÊ®ú{ÉÚhÉÇ ºÉÉnù® Eäò±Éä±ÉÉ +É½äþ.</t>
  </si>
  <si>
    <t xml:space="preserve">®úÉäVÉÒ ºÉä´ÉÉÊxÉ´ÉÞkÉ ½þÉähÉÉ®ú +ºÉÚxÉ iªÉÉÆSÉä {Éäx¶ÉxÉ |ÉºiÉÉ´É ºÉÆnù¦ÉÉÇiÉÒ±É ºÉ´ÉÇ xÉÉ näùªÉ </t>
  </si>
  <si>
    <t xml:space="preserve">´ªÉÉVÉ nù®úÉiÉÒ±É ºÉÖvÉÉ®úhÉä¨ÉÖ³äý VÉ®ú |ÉSÉÊ±ÉiÉ ´ªÉÉVÉ nù®úÉ{ÉäIÉÉ ´ªÉÉVÉnù®ú Eò¨ÉÒ Eò®úhªÉÉiÉ +É±ªÉÉºÉ ªÉÉ Eò¨ÉÒ   </t>
  </si>
  <si>
    <t xml:space="preserve">Eò®úhªÉÉiÉ +É±Éä±ªÉÉ ´ªÉÉVÉnù®úÉSªÉÉ {ÉÊ®úhÉÉ¨Éº´É¯û{É ¶ÉÉºÉxÉÉºÉ näùªÉ `ö®úhÉÉ®úÒ ®úCEò¨É +Æ¶ÉnùÉiªÉÉºÉ ÊxÉ´ÉÞkÉÒ´ÉäiÉxÉÉ´É®ú </t>
  </si>
  <si>
    <t xml:space="preserve"> +xÉÖYÉäªÉ +ºÉ±Éä±ªÉÉ ¨É½þÉMÉÉ&lt;Ç ´ÉÉføÒ¨ÉvÉÖxÉ ´ÉºÉÖ±É Eò®úhªÉÉiÉ ªÉä&lt;Ç±É.</t>
  </si>
  <si>
    <t xml:space="preserve">In case of downword revision if any, the amount that would become payable as a </t>
  </si>
  <si>
    <t>on pension payble to the subscriber.</t>
  </si>
  <si>
    <t xml:space="preserve">consequenc of the downward revision will be recoered from the dearness relief admissible </t>
  </si>
  <si>
    <t xml:space="preserve">ù +ºÉÚxÉ iªÉÉÆSÉÉ {ÉÊ®úSÉªÉ EòÉäb÷ Gò  </t>
  </si>
  <si>
    <t xml:space="preserve">®úÉäVÉÒ ºÉä´ÉÉÊxÉ´ÉÞkÉ ½þÉähÉÉ®ú +ºÉÚxÉ iÉä ¶ÉÉºÉEòÒªÉ MÉ]õ ¤ÉSÉiÉ VÉÉäb÷ Ê´É¨ÉÉªÉÉäVÉxÉäSÉä ºÉ¦ÉÉºÉn </t>
  </si>
  <si>
    <t xml:space="preserve"> +ºÉÉ +ºÉÚxÉ iªÉÉÆSÉä ¤ÉSÉiÉ JÉÉiÉÒ Ê¶É±±ÉEò +ºÉ±Éä±ÉÒ</t>
  </si>
  <si>
    <t>®úCEò¨É Ê¨É³ýhÉäºÉ Ê´ÉxÉÆiÉÒ +É½äþ.</t>
  </si>
  <si>
    <t xml:space="preserve">®úÉäVÉÒ  ºÉä´ÉÉÊxÉ´ÉÞkÉ  ZÉÉ±Éä±Éä +É½äþiÉ. iªÉÉÆxÉÉ näùªÉ +ºÉ±Éä±ªÉÉ ºÉ½þÉ´Éä ´ÉäiÉxÉ +ÉªÉÉäMÉÉSªÉÉ </t>
  </si>
  <si>
    <t xml:space="preserve">¡ò®úEòÉSªÉÉ BEÚòhÉ 5 ({ÉÉSÉ) ½þ{iªÉÉ{ÉèEÒ iªÉÉÆSªÉÉ ÊVÉ±½þÉ {ÉÊ®ú¹Én ¦ÉÉÊ´É¹ªÉ ÊxÉ´ÉÉÇ½þ ÊxÉvÉÒSªÉÉ JÉÉiÉÒ JÉÉiÉä Gò¨ÉÉÆEò </t>
  </si>
  <si>
    <t xml:space="preserve">ºÉnù®úSÉÉ nùÉJÉ±ÉÉ iªÉÉÆSªÉÉ JÉÉiÉÒ Ê¶É±±ÉEò +ºÉ±Éä±ªÉÉ ºÉÆ{ÉÚhÉÇ ®úCEò¨É +nùÉªÉMÉÒ EòÉ¨ÉÒ Ênù±ÉÉ +ºÉä. </t>
  </si>
  <si>
    <t xml:space="preserve">ÊVÉ±½þÉ {ÉÊ®ú¹Énù ¦ÉÉÊ´É¹ªÉ ÊxÉ´ÉÉÇ½þ ÊxÉvÉÒSªÉÉ JÉÉiªÉÉ´É®ú Ê¶É±±ÉEò +ºÉ±Éä±ªÉÉ ºÉÆ{ÉÚhÉÇ ®úCEò¨Éä´É®ú ÊxÉªÉ¨ÉÒiÉ ´ªÉÉVÉÉSÉÒ </t>
  </si>
  <si>
    <t xml:space="preserve"> +ÉEòÉ®úhÉÒ Eò®úhªÉÉiÉ ªÉä´ÉÚxÉ ¨ÉÉZªÉÉ JÉÉiÉÒ Ê¶É±±ÉEò +ºÉ±Éä±ÉÒ ºÉÆ{ÉÚhÉÇ ®úCEò¨É Ê¨É³ýhÉäºÉ Ê´ÉxÉÆiÉÒ +É½äþ.</t>
  </si>
  <si>
    <t xml:space="preserve"> +ºÉÚxÉ ÊVÉ±½þÉ {ÉÊ®ú¹Énù ¦ÉÉÊ´É¹ªÉ ÊxÉ´ÉÉÇ½þ ÊxÉvÉÒSÉÒ ºÉÆ{ÉÚhÉÇ ®úCEò¨É ¨ÉÉMÉhÉÒSÉÉ |ÉºiÉÉ´É +É{ÉhÉÉEòbä÷ºÉ ºÉÉnù®ú Eäò±Éä±ÉÉ </t>
  </si>
  <si>
    <t xml:space="preserve"> +É½äþ. </t>
  </si>
  <si>
    <t>®úÉäVÉÒ ºÉä´ÉÉÊxÉ´ÉÞiÉ ½þÉähÉÉ®ú +É½äþiÉ. iªÉÉÆSªÉÉEòbä÷ºÉ EòÉähÉiªÉÉ½þÒ |ÉEòÉ®úSÉä ¶ÉÉºÉÊEòªÉ  +lÉ´ÉÉ ÊVÉ±½þÉ</t>
  </si>
  <si>
    <t xml:space="preserve"> {ÉÊ®ú¹ÉnäùSÉä näùhÉä / PÉähÉä ¤ÉÉEòÒ xÉÉ½þÒ. iÉºÉäSÉ iªÉÉÆSªÉÉEòbä÷ºÉ EòÉähÉiªÉÉ½þÒ |ÉEòÉ®úSÉÉ SÉÉVÉÇ näùhÉä ¤ÉÉEòÒ xÉÉ½þÒ. </t>
  </si>
  <si>
    <t>ºÉnù®úSÉÉ nùÉJÉ±ÉÉ ÊVÉ±½þÉ {ÉÊ®ú¹Énù ¦ÉÉÊ´É¹ªÉ ÊxÉ´ÉÉÇ½þ ÊxÉvÉÒSÉÒ +ÆÊiÉ¨É ®úCEò¨É +nùÉ Eò®úhÉä EòÉ¨ÉÒ Ênù±ÉÉ +ºÉä.</t>
  </si>
  <si>
    <t>ºÉÆ{ÉÚhÉÇ ®úCEò¨É ¨ÉÉMÉhÉÒSÉÉ |ÉºiÉÉ´É ºÉÉnù®ú Eò®úhªÉÉiÉ +É±Éä±ÉÉ +É½äþ.</t>
  </si>
  <si>
    <t xml:space="preserve">®úÉäVÉÒ ºÉä´ÉÉÊxÉ´ÉÞkÉ ZÉÉ±Éä±Éä +É½äþiÉ. iªÉÉxÉÖºÉÉ®ú iªÉÉÆSÉÉ ÊVÉ. {É. ¦ÉÉÊ´É¹ªÉ ÊxÉ´ÉÉÇ½þ ÊxÉvÉÒSªÉÉ </t>
  </si>
  <si>
    <t xml:space="preserve">ªÉÉÆSÉä Ê´É¯ûvnù Ê´É¦ÉÉMÉÒªÉ SÉÉèEò¶ÉÒSÉä EòÉ¨ÉEòÉVÉ |ÉºlÉÉÊ{ÉiÉ ZÉÉ±Éä±Éä xÉÉ½þÒ +lÉ´ÉÉ |ÉºlÉÉÊ{ÉiÉ Eò®úhªÉÉSÉä ªÉÉäÊVÉ±Éä±Éä xÉÉ½þÒ. </t>
  </si>
  <si>
    <t xml:space="preserve"> ´ÉºÉÚ±É ½þÉähªÉÉSªÉÉ Ê¶É±±ÉEò xÉÉ½þÒiÉ.</t>
  </si>
  <si>
    <t>iÉºÉäSÉ iªÉÉÆSªÉÉ EòbÚ÷xÉ EòÉähÉiªÉÉ½þÒ º´É¯û{ÉÉSªÉÉ ¶ÉÉºÉÊEòªÉ / ÊVÉ±½þÉ {ÉÊ®ú¹ÉnäùSªÉÉ näùªÉ ®úCEò¨ÉÉ ´É ¨ÉÉMÉhªÉÉ</t>
  </si>
  <si>
    <t>{ÉÉ½ÚþxÉ Ênù±Éä±ÉÒ +É½äþ.</t>
  </si>
  <si>
    <t xml:space="preserve">nùÉJÉ±ÉÉ näùhªÉÉiÉ ªÉäiÉÉä EòÒ, ´ÉÊ®ú±É Ênù±Éä±ÉÒ ºÉ´ÉÇ ¨ÉÉÊ½þiÉÒ ¤É®úÉä¤É®ú +ºÉÚxÉ iÉÒ ®úÊVÉ¹]õ®ú ´É +ÉìÊ¡òºÉ ®äúEòÉbÇ÷  </t>
  </si>
  <si>
    <t xml:space="preserve"> ---------------------------------------------------------------------------------------------------------- </t>
  </si>
  <si>
    <t xml:space="preserve"> ----------------------------------------------------------------------------------------------------- </t>
  </si>
  <si>
    <t xml:space="preserve"> +ºÉÚxÉ ºÉnù®ú JÉÉiªÉÉiÉ Ê¶É±±ÉEò +ºÉ±Éä±ÉÒ ºÉÆ{ÉÚhÉÇ ®úCEò¨É</t>
  </si>
  <si>
    <r>
      <t>ªÉÉÆxÉÉ</t>
    </r>
    <r>
      <rPr>
        <sz val="16"/>
        <color theme="1"/>
        <rFont val="DV-TTYogesh"/>
        <family val="5"/>
      </rPr>
      <t xml:space="preserve"> +nùÉ ½þÉähÉä¤ÉÉ¤ÉiÉ {ÉÖføÒ±É EòÉªÉÇ´ÉÉ½þÒ ½þÉähÉäºÉ Ê´ÉxÉÆiÉÒ  +É½äþ.</t>
    </r>
  </si>
  <si>
    <t xml:space="preserve">½ªÉÉÆSÉÉ ºÉnù®úSÉÉ {Éäx¶ÉxÉ |ÉºiÉÉ´É +ÆÊiÉ¨É ¨ÉÆVÉÚ®úÒºÉÉ`öÒ +É{ÉhÉÉEòbä÷ºÉ ºÉÉnù®ú Eò®úhÉäiÉ </t>
  </si>
  <si>
    <t>ªÉäiÉ +É½äþ. EÞò{ÉªÉÉ Îº´ÉEÞòiÉ ½þÉä´ÉÚxÉ {ÉÖføÒ±É ºÉä´ÉÉÊxÉ´ÉÞkÉÒ Ê´É¹ÉªÉEò +Énäù¶É ½þÉähÉäºÉ Ê´ÉxÉÆiÉÒ +É½äþ.</t>
  </si>
  <si>
    <t>Ênù±Éä±Éä xÉÉ½þÒ.</t>
  </si>
  <si>
    <t xml:space="preserve">ºÉnù®úSÉä ºÉÆ¨ÉiÉÒ{ÉjÉEò ¨ÉÒ ¨ÉÉZªÉÉ º´ÉJÉÖ¶ÉÒxÉä Ê±É½ÚþxÉ näùiÉ +É½äþ. EòÉähÉiªÉÉ½þÒ |ÉEòÉ®úSªÉÉ nùb÷{ÉhÉÉJÉÉ±ÉÒ Ê±É½ÚþxÉ </t>
  </si>
  <si>
    <t xml:space="preserve">    ºÉnù®ú ®úCEò¨Éä´É®ú ¨ÉÉZªÉÉ ºÉä´ÉÉÊxÉ´ÉÞkÉÒxÉÆiÉ®ú´ÉÉfø ZÉÉ±ªÉÉºÉ ºÉnù®ú ´ªÉÉVÉÉSÉÒ ¨ÉÒ ¨ÉÉMÉhÉÒ Eò®úhÉÉ®ú xÉÉ½þÒ. </t>
  </si>
  <si>
    <r>
      <t>Ê]õ{É</t>
    </r>
    <r>
      <rPr>
        <sz val="16"/>
        <color theme="1"/>
        <rFont val="DV-TTYogesh"/>
        <family val="5"/>
      </rPr>
      <t xml:space="preserve"> :- </t>
    </r>
    <r>
      <rPr>
        <sz val="14"/>
        <color theme="1"/>
        <rFont val="DV-TTYogesh"/>
        <family val="5"/>
      </rPr>
      <t>¨É±ÉÉ ºÉnù®úSÉä +VÉÉÇxÉÖºÉÉ®ú ®úCEò¨É Ê¨É³ýÉ±ÉäxÉÆiÉ®ú ±ÉäJÉÉ {ÉÊ®úIÉhÉÉiÉ VÉÉnùÉ ®úCEò¨É Ê¨É³ýÉ±ªÉÉSÉä +Éfø³ÚýxÉ +É±ªÉÉºÉ</t>
    </r>
  </si>
  <si>
    <t>VÉÉnùÉ Ê¨É³ýÉ±Éä±ÉÒ ®úCEò¨É ¨ÉÒ i´É®úÒiÉ {É®úiÉ Eò®úhªÉÉºÉ ¤ÉÆvÉxÉEòÉ®úEò +É½äþ.iÉºÉäSÉ ´É®ú Ênù±Éä±ÉÒ ¨ÉÉÊ½þiÉÒ ¤É®úÉä¤É®ú +É½äþ</t>
  </si>
  <si>
    <t>¨ÉÒ |ÉÊiÉYÉÉ{ÉÚ´ÉÇEò Ê±É½ÚþxÉ näùiÉÉä.</t>
  </si>
  <si>
    <t xml:space="preserve">½äþ/½þªÉÉþ </t>
  </si>
  <si>
    <t>ªÉÉÆSÉä Ê´É¯ûvnù Ê´É¦ÉÉMÉÒªÉ SÉÉèEò¶ÉÒSÉä EòÉ¨ÉEòÉVÉ |ÉºlÉÉÊ{ÉiÉ ZÉÉ±Éä±Éä xÉÉ½þÒ +lÉ´ÉÉ |ÉºlÉÉÊ{ÉiÉ Eò®úhªÉÉSÉä ªÉÉäÊVÉ±Éä±Éä xÉÉ½þÒ.</t>
  </si>
  <si>
    <t xml:space="preserve"> ´Éä³ýSÉÉ ´ÉMÉÇ 3 ´ÉMÉÇ iÉÒxÉ ºÉnù®ú ´ÉMÉÉÇSÉä ºÉnùºªÉi´É Ê¨É³ýhªÉÉSÉ ´É¹ÉÇ </t>
  </si>
  <si>
    <t>1) ºÉnùºªÉÉSÉÉ |ÉEòÉ®ú (¨½þhÉVÉä ÊxÉ¨xÉiÉ¨É MÉ]õ) ¨½þhÉVÉä 1990 ¨ÉvªÉä +ÉìC]õÉä¤É®ú 90 ªÉÉ ´É¹ÉÔSªÉÉ ªÉÉäVÉxÉäiÉ ºÉ½þ¦ÉÉMÉÒªÉ ½þÉähªÉÉSªÉÉ</t>
  </si>
  <si>
    <t>1) |É¨ÉÉÊhÉiÉ Eò®úhªÉÉiÉ ªÉäiÉä EòÒ ºÉnù®úSÉä näùªÉEò ªÉÉ{ÉÚ´ÉÔ ºÉÉnù®ú Eäò±Éä±Éä xÉºÉÚxÉ |ÉlÉ¨ÉSÉ +nùÉ Eò®úhªÉÉiÉ ªÉäiÉ +É½äþ.</t>
  </si>
  <si>
    <t>3) ¶ÉÉºÉxÉ ÊxÉhÉÇªÉ ÊnùxÉÉÆEò 2/2/1998 SÉä +´É±ÉÉäEòxÉ Eäò±Éä +ºÉÚxÉ ºÉnù®ú Eò¨ÉÇSÉÉ®úÒ ½äþ ´ÉMÉÇ (3) MÉ]õ Eò ¨ÉvªÉä ¨ÉÉäb÷iÉÉiÉ.</t>
  </si>
  <si>
    <t xml:space="preserve">¨ÉÉjÉSÉÉ +nùÉ Eò®úhªÉÉºÉÉ`öÒ |ÉÊiÉº´ÉÉIÉ®úÒiÉ ¨ÉÉMÉhÉÒnùÉ®úÉSªÉÉ xÉÉ´Éä ®äúJÉÉÊEòiÉ ËEò´ÉÉ vÉxÉÉEò¹ÉÇ nùªÉÉ´ÉÉ </t>
  </si>
  <si>
    <t xml:space="preserve"> ¨ÉÒ JÉÉ±ÉÒ ºÉ½þÒ Eò®úhÉÉ®ú ¸ÉÒ/¸ÉÒ¨ÉiÉÒ</t>
  </si>
  <si>
    <t xml:space="preserve">´ÉºÉÖ±É ½þÉähªÉÉSªÉÉ Ê¶É±±ÉEò xÉÉ½þÒiÉ. </t>
  </si>
  <si>
    <t xml:space="preserve">iÉºÉäSÉ iªÉÉÆSªÉÉ EòbÚ÷xÉ EòÉähÉiªÉÉ½þÒ º´É¯û{ÉÉSªÉÉ ¶ÉÉºÉÊEòªÉ / ÊVÉ±½þÉ {ÉÊ®ú¹ÉnäùSªÉÉ näùªÉ ®úCEò¨ÉÉ ´É ¨ÉÉMÉhªÉÉ </t>
  </si>
  <si>
    <t xml:space="preserve">¨ÉÉZÉäEòbÚ÷xÉ Ê´É±ÉÆ¤É ZÉÉ±Éä±ÉÉ +ºÉÚxÉ {Éäx¶ÉxÉ |ÉEò®úhÉÒ ZÉÉ±Éä±ªÉÉ Ê´É±ÉÆ¤ÉÉºÉ ¨ÉÒ º´ÉiÉ:´ÉèªÉÎCiÉEò Ê®úiªÉÉ VÉ¤ÉÉ¤ÉnùÉ®ú +ºÉÚxÉ {Éäx¶ÉxÉ </t>
  </si>
  <si>
    <t>|ÉEò®úhÉÒ ¨ÉÆVÉÚ®úÒ EòÉ¨ÉÒ ZÉÉ±Éä±ªÉÉ Ê´É±ÉÆ¤ÉÉºÉ EòÉªÉÉÇ±ÉªÉ VÉ¤ÉÉ¤ÉnùÉ®ú xÉÉ½þÒ Ê´É±ÉÆ¤ÉÉºÉÆ¤ÉvÉÒ ¨ÉÉZÉä EòÉÊ½þ BEò ¨½þhÉhÉä xÉºÉÖxÉ</t>
  </si>
  <si>
    <t xml:space="preserve">¦É®úhªÉÉEòÉ¨ÉÒ iÉºÉäSÉ EòÉªÉÉÇ±ÉªÉÉºÉ +É´É¶ªÉEò iÉÒ EòÉMÉnù{ÉjÉä {ÉÖ®úÊ´ÉhÉä EòÉ¨ÉÒ ¨ÉÉZÉäEòbÚ÷xÉ Ê´É±ÉÆ¤É ZÉÉ±Éä±ÉÉ +ºÉÚxÉ {Éäx¶ÉxÉ |ÉEò®úhÉÒ </t>
  </si>
  <si>
    <t>EòÖ`ö±ªÉÉ½þÒ |ÉEòÉ®úSÉÒ ¨ÉÉMÉhÉÒ xÉÉ½þÒ.</t>
  </si>
  <si>
    <t>ºÉnù®ú Eò¨ÉÇSÉÉ®úÒ ªÉÉÆSÉä ºÉä´ÉÉ ºÉä´ÉÉ{ÉÖºiÉEòÉiÉ ¶ÉÉºÉÊEòªÉ MÉ]õÊ´É¨ÉÉ ªÉÉäVÉxÉÉ 1990 SÉä ºÉ¦ÉÉºÉnù ZÉÉ±ªÉÉ ¤ÉÉ¤ÉiÉ iÉºÉäSÉ xÉÉ¨ÉÊxÉnæù¶ÉxÉ</t>
  </si>
  <si>
    <t>{ÉjÉ &lt;iªÉÉnùÒ ¤ÉÉ¤ÉiÉ +É´É¶ªÉEò iªÉÉ xÉÉånùÒ Eäò±Éä±ªÉÉ +ºÉÚxÉ iªÉÉÆSÉä Eòbä÷ºÉ EòÉähÉiÉä½þÒ MÉ]õÊ´É¨ÉÉ ªÉÉäVÉxÉä ºÉÆ¤ÉvÉÒ ¤ÉÉEòÒ ªÉähÉä xÉÉ½þÒ.</t>
  </si>
  <si>
    <t xml:space="preserve">     ºÉnù®ú Eò¨ÉÇSÉÉ®úÒ ÊnùxÉÉÆEò -30/09/2018 ºÉä´ÉÉÊxÉ´ÉÞkÉ ZÉÉ±Éä +É½äþiÉ. ½þÉ nùÉJÉ±ÉÉ Ênù±ÉÉ +ºÉä.</t>
  </si>
  <si>
    <t>{ÉªÉÈiÉ ºÉnùºªÉ +ºÉÚxÉ iÉä nù®ú¨É½þÉ ®úCEò¨É</t>
  </si>
  <si>
    <t xml:space="preserve">ªÉÉ n®úÉxÉä ÊnùxÉÉÆEò </t>
  </si>
  <si>
    <t>ºÉÆ¤ÉvÉÒSÉÉ |É¨ÉÉÊhÉiÉ Eäò±Éä±ÉÉ nùÉJÉ±ÉÉ ÊnùxÉÉÆEò</t>
  </si>
  <si>
    <t xml:space="preserve">7) ¨ÉÖJªÉ ±ÉäJÉÉ ´É Ê´ÉkÉ +ÊvÉEòÉ®úÒ,ÊVÉ±½þÉ {ÉÊ®ú¹Énù VÉ³ýMÉÉÆ´É ªÉÉÆxÉÒ näùªÉ ÊxÉ´ÉÞkÉÒ ´ÉäiÉxÉ iÉnùxÉÖ¹ÉÆÊMÉEò ±ÉÉ¦É ªÉÉ </t>
  </si>
  <si>
    <t>सेवानिवत्ती नंतरचा पत्ता</t>
  </si>
  <si>
    <r>
      <t xml:space="preserve"> Ê´É¹ÉªÉ :-- </t>
    </r>
    <r>
      <rPr>
        <u/>
        <sz val="16"/>
        <color theme="1"/>
        <rFont val="DV-TTYogesh"/>
        <family val="5"/>
      </rPr>
      <t xml:space="preserve">´ÉètEòÒªÉ iÉ{ÉÉºÉhÉÒÊ¶É´ÉÉªÉ ÊxÉ´ÉÞkÉÒ´ÉäiÉxÉÉSÉä +Æ¶É®úÉ¶ÉÒEò®úhÉ. </t>
    </r>
  </si>
  <si>
    <t xml:space="preserve"> ¨É½þÉ®úÉ¹]Åõ xÉÉMÉ®úÒ ºÉä´ÉÉ (ÊxÉ´ÉÞkÉÒ´ÉäiÉxÉÉSÉä +Æ¶É®úÉ¶ÉÒEò®úhÉ) ÊxÉªÉ¨É, 1984 ¨ÉvÉÒ±É ÊxÉªÉ¨É 5 (2) ; 6 (1) ; 12 ; 13 (1) ´É    (2) ; 14 (1) ´É (2) ;  15 (1) ´É (2) ;  +ÉÊhÉ 16 (1) ´É (2) ;  {É½þÉ.</t>
  </si>
  <si>
    <t xml:space="preserve">   ¤É) Ê¶É±±ÉEò EòVÉÇ ¯û{ÉªÉ</t>
  </si>
  <si>
    <t xml:space="preserve"> ¦ÉÊ´É¹ªÉ ÊxÉ´ÉÉÇ½þ ´ÉMÉhÉÇÒ ¯û </t>
  </si>
  <si>
    <t>Home Town स्वगह</t>
  </si>
  <si>
    <t xml:space="preserve"> ¤É) Ê¶É±±ÉEò EòVÉÇ ¯û{ÉªÉ</t>
  </si>
  <si>
    <t xml:space="preserve"> Eò) EòVÉÇ ½þ{iÉÉ ¯û{ÉªÉä </t>
  </si>
  <si>
    <t xml:space="preserve"> +) PÉäiÉ±Éä±Éä EòVÉÇ ¯û{ÉªÉä                     </t>
  </si>
  <si>
    <t>´ÉºÉÖ±É Eò®úÉ´ÉªÉÉSÉä ½þ{iÉä</t>
  </si>
  <si>
    <t>½þ{iÉÉ ¯û{ÉªÉä</t>
  </si>
  <si>
    <r>
      <t>4.</t>
    </r>
    <r>
      <rPr>
        <b/>
        <sz val="7"/>
        <color theme="1"/>
        <rFont val="Times New Roman"/>
        <family val="1"/>
      </rPr>
      <t xml:space="preserve"> </t>
    </r>
    <r>
      <rPr>
        <sz val="14"/>
        <color theme="1"/>
        <rFont val="DV-TTYogesh"/>
        <family val="5"/>
      </rPr>
      <t xml:space="preserve">ºÉhÉ +OÉÒ¨É ¯û{ÉªÉä          </t>
    </r>
  </si>
  <si>
    <r>
      <t>5.</t>
    </r>
    <r>
      <rPr>
        <b/>
        <sz val="7"/>
        <color theme="1"/>
        <rFont val="Times New Roman"/>
        <family val="1"/>
      </rPr>
      <t xml:space="preserve"> </t>
    </r>
    <r>
      <rPr>
        <sz val="14"/>
        <color theme="1"/>
        <rFont val="DV-TTYogesh"/>
        <family val="5"/>
      </rPr>
      <t xml:space="preserve">¤Énù±ÉÒ +OÉÒ¨É ¯û{ÉªÉä                </t>
    </r>
  </si>
  <si>
    <t xml:space="preserve">PÉäiÉ±Éä +ºÉÚxÉ iªÉÉÆSÉä ¤Énù±ÉÒ ¦ÉkÉä ¤ÉÒ±ÉÉiÉÚxÉ ¤ÉºÉÚxÉ Eò¯ûxÉ &lt;Eòbä÷ºÉ </t>
  </si>
  <si>
    <t>½äþ ÊnùxÉÉÆEò</t>
  </si>
  <si>
    <t xml:space="preserve">¤ÉÉEòÒ +ºÉÖxÉ </t>
  </si>
  <si>
    <t xml:space="preserve">|É¨ÉÉhÉä </t>
  </si>
  <si>
    <t xml:space="preserve">½þ{iªÉÉÆiÉ </t>
  </si>
  <si>
    <r>
      <t>6.</t>
    </r>
    <r>
      <rPr>
        <sz val="14"/>
        <color theme="1"/>
        <rFont val="DV-TTYogesh"/>
        <family val="5"/>
      </rPr>
      <t xml:space="preserve">vÉÉxªÉ +ìb÷´½þÉxºÉ ¯û{ÉªÉä                   </t>
    </r>
  </si>
  <si>
    <r>
      <t>3.</t>
    </r>
    <r>
      <rPr>
        <sz val="14"/>
        <color theme="1"/>
        <rFont val="DV-TTYogesh"/>
        <family val="5"/>
      </rPr>
      <t xml:space="preserve">B±É. +ÉªÉ. ºÉÒ. JÉÉiÉä xÉÆ¤É®ú      </t>
    </r>
  </si>
  <si>
    <t xml:space="preserve">B±É.+ÉªÉ.ºÉÒ </t>
  </si>
  <si>
    <r>
      <t>2.</t>
    </r>
    <r>
      <rPr>
        <sz val="14"/>
        <color theme="1"/>
        <rFont val="DV-TTYogesh"/>
        <family val="5"/>
      </rPr>
      <t xml:space="preserve">ÊVÉ.{É. </t>
    </r>
    <r>
      <rPr>
        <b/>
        <sz val="14"/>
        <color theme="1"/>
        <rFont val="DV-TTYogesh"/>
        <family val="5"/>
      </rPr>
      <t xml:space="preserve">¦É.ÊxÉ.ÊxÉ. JÉÉiÉä Gò¨ÉÉÆEò.     </t>
    </r>
    <r>
      <rPr>
        <sz val="14"/>
        <color theme="1"/>
        <rFont val="DV-TTYogesh"/>
        <family val="5"/>
      </rPr>
      <t xml:space="preserve">                   ´ÉMÉÇhÉÒ ¯û{ÉªÉä     </t>
    </r>
  </si>
  <si>
    <t>®ÉäVÉÒ EòÉªÉÉÇ±ÉªÉÒxÉ ´Éä³äýxÉÆiÉ®ú.</t>
  </si>
  <si>
    <r>
      <rPr>
        <sz val="14"/>
        <color theme="1"/>
        <rFont val="DV-TTYogesh"/>
        <family val="5"/>
      </rPr>
      <t xml:space="preserve">VÉÒBºÉB±É+ÉªÉBºÉ ¯û </t>
    </r>
    <r>
      <rPr>
        <sz val="14"/>
        <color theme="1"/>
        <rFont val="Calibri"/>
        <family val="2"/>
        <scheme val="minor"/>
      </rPr>
      <t xml:space="preserve"> </t>
    </r>
  </si>
  <si>
    <t xml:space="preserve">                                           </t>
  </si>
  <si>
    <t>2) ¨É.¨ÉÖJªÉ EòÉªÉÇEòÉ®úÒ +ÊvÉEòÉ®úÒ ÊVÉ±½þÉ {ÉÊ®ú¹Énù VÉ³ýMÉÉÆ´É ªÉÉÆSÉä Eòb÷Ò±É +Énäù¶ÉGò.ºÉÉ|ÉÊ´É/+ÉºlÉÉ-4/+É®ú+É®ú</t>
  </si>
  <si>
    <t xml:space="preserve">  860/89 ÊnùxÉÉÆEò 08/09/1989</t>
  </si>
  <si>
    <t>Pensioner on the first       ------------------------------------- Detailed Head :-                  D.S.Bd.Servants</t>
  </si>
  <si>
    <t xml:space="preserve">   Payment made                                                                                                Zilla Parishad Servants</t>
  </si>
  <si>
    <t>½äþ/½þªÉÉþ  ºÉä´ÉÉÊxÉ´ÉÞkÉ  ½þÉähÉÉ®ú +ºÉ±ªÉÉxÉä  xÉÉ näùªÉ xÉÉ SÉÉèEò¶ÉÒ nùÉJÉ±Éä Ê¨É³ýhÉä ¤ÉÉ¤ÉiÉ</t>
  </si>
  <si>
    <t xml:space="preserve">शासना मार्फत वेळोवेळी महागाई भत्ता जाहिर झालेवर DA Rates ह्या शीत मधे बदल करावे. </t>
  </si>
  <si>
    <t>नंदुरबार</t>
  </si>
  <si>
    <t>अक्कलकुवा</t>
  </si>
  <si>
    <t>अहमदनगर</t>
  </si>
  <si>
    <t>अकोला</t>
  </si>
  <si>
    <t>अमरावती</t>
  </si>
  <si>
    <t>उस्मानाबाद</t>
  </si>
  <si>
    <t>औरंगाबाद</t>
  </si>
  <si>
    <t>कोल्हापूर</t>
  </si>
  <si>
    <t>गडचिरोली</t>
  </si>
  <si>
    <t>गोंदिया</t>
  </si>
  <si>
    <t>चंद्रपूर</t>
  </si>
  <si>
    <t>जालना</t>
  </si>
  <si>
    <t>जळगाव</t>
  </si>
  <si>
    <t>ठाणे</t>
  </si>
  <si>
    <t>नाशिक</t>
  </si>
  <si>
    <t>धुळे</t>
  </si>
  <si>
    <t>नागपूर</t>
  </si>
  <si>
    <t>नांदेड</t>
  </si>
  <si>
    <t>परभणी</t>
  </si>
  <si>
    <t>पालघर</t>
  </si>
  <si>
    <t>पुणे</t>
  </si>
  <si>
    <t>बीड</t>
  </si>
  <si>
    <t>बुलाडाणा</t>
  </si>
  <si>
    <t>भंडारा</t>
  </si>
  <si>
    <t>मुंबई शहर</t>
  </si>
  <si>
    <t>मुंबई उपनगर</t>
  </si>
  <si>
    <t>यवतमाळ</t>
  </si>
  <si>
    <t>रायगड</t>
  </si>
  <si>
    <t>रत्नागिरी</t>
  </si>
  <si>
    <t>लातूर</t>
  </si>
  <si>
    <t>वर्धा</t>
  </si>
  <si>
    <t>वाशीम</t>
  </si>
  <si>
    <t>सातारा</t>
  </si>
  <si>
    <t>सिंधुदुर्ग</t>
  </si>
  <si>
    <t>सोलापूर</t>
  </si>
  <si>
    <t>सांगली</t>
  </si>
  <si>
    <t>हिंगोली</t>
  </si>
  <si>
    <t>कोल्हापूर - करवीर</t>
  </si>
  <si>
    <t>पुणे शहर</t>
  </si>
  <si>
    <t>अंधेरी</t>
  </si>
  <si>
    <t>अलिबाग</t>
  </si>
  <si>
    <t>ओरस</t>
  </si>
  <si>
    <t>उत्तर सोलापूर</t>
  </si>
  <si>
    <t>शिराळा ( महाल )</t>
  </si>
  <si>
    <t>कोपरगाव</t>
  </si>
  <si>
    <t>तेल्हारा</t>
  </si>
  <si>
    <t>धारणी ( मेळघाट )</t>
  </si>
  <si>
    <t>भूम ( महाल )</t>
  </si>
  <si>
    <t>सोयगाव</t>
  </si>
  <si>
    <t>शाहुवाडी</t>
  </si>
  <si>
    <t>कुरखेडा</t>
  </si>
  <si>
    <t>तिरोडा</t>
  </si>
  <si>
    <t>चिमूर</t>
  </si>
  <si>
    <t>भोकरदन</t>
  </si>
  <si>
    <t>भडगाव</t>
  </si>
  <si>
    <t>शहापूर</t>
  </si>
  <si>
    <t>सटाणा ( बागलाण )</t>
  </si>
  <si>
    <t>शिरपूर</t>
  </si>
  <si>
    <t>नरखेड</t>
  </si>
  <si>
    <t>किनवट</t>
  </si>
  <si>
    <t>जिंतूर</t>
  </si>
  <si>
    <t>तलासरी</t>
  </si>
  <si>
    <t>जुन्नर</t>
  </si>
  <si>
    <t>गेवराई</t>
  </si>
  <si>
    <t>जळगाव ( जामोद )</t>
  </si>
  <si>
    <t>तुमसर</t>
  </si>
  <si>
    <t>बोरीवली</t>
  </si>
  <si>
    <t>बाभूळगाव</t>
  </si>
  <si>
    <t>पनवेल</t>
  </si>
  <si>
    <t>मंडणगड</t>
  </si>
  <si>
    <t>अहमदपूर</t>
  </si>
  <si>
    <t>आष्टी</t>
  </si>
  <si>
    <t>कारंजा</t>
  </si>
  <si>
    <t>खंडाळा</t>
  </si>
  <si>
    <t>देवगड</t>
  </si>
  <si>
    <t>करमाळा</t>
  </si>
  <si>
    <t>विटा ( खानापूर )</t>
  </si>
  <si>
    <t>कळमनुरी</t>
  </si>
  <si>
    <t>अकोले</t>
  </si>
  <si>
    <t>आकोट</t>
  </si>
  <si>
    <t>चिखलदरा</t>
  </si>
  <si>
    <t>कळंब</t>
  </si>
  <si>
    <t>कन्नड</t>
  </si>
  <si>
    <t>पन्हाळा</t>
  </si>
  <si>
    <t>आरमोरी</t>
  </si>
  <si>
    <t>गोरेगाव</t>
  </si>
  <si>
    <t>नागभीड</t>
  </si>
  <si>
    <t>जाफराबाद</t>
  </si>
  <si>
    <t>भिवंडी</t>
  </si>
  <si>
    <t>सुरगाणा</t>
  </si>
  <si>
    <t>शिंदखेडा</t>
  </si>
  <si>
    <t>सावनेर</t>
  </si>
  <si>
    <t>धडगाव ( अक्राणी )</t>
  </si>
  <si>
    <t>हदगाव</t>
  </si>
  <si>
    <t>पाथरी</t>
  </si>
  <si>
    <t>जव्हार</t>
  </si>
  <si>
    <t>आंबेगाव ( घोडेगाव )</t>
  </si>
  <si>
    <t>संग्रामपूर</t>
  </si>
  <si>
    <t>मोहोडी</t>
  </si>
  <si>
    <t>कुर्ला</t>
  </si>
  <si>
    <t>नेर</t>
  </si>
  <si>
    <t>कर्जत</t>
  </si>
  <si>
    <t>दापोली</t>
  </si>
  <si>
    <t>औसा</t>
  </si>
  <si>
    <t>मालेगाव</t>
  </si>
  <si>
    <t>महाबळेश्वर</t>
  </si>
  <si>
    <t>वैभववाडी</t>
  </si>
  <si>
    <t>माढा</t>
  </si>
  <si>
    <t>आटपाडी</t>
  </si>
  <si>
    <t>बसमत</t>
  </si>
  <si>
    <t>संगमनेर</t>
  </si>
  <si>
    <t>बाळापुर</t>
  </si>
  <si>
    <t>अचलपूर</t>
  </si>
  <si>
    <t>परांडा</t>
  </si>
  <si>
    <t>सिल्लोड</t>
  </si>
  <si>
    <t>हातकणंगले</t>
  </si>
  <si>
    <t>धानोरा</t>
  </si>
  <si>
    <t>आमगाव</t>
  </si>
  <si>
    <t>ब्रम्हपुरी</t>
  </si>
  <si>
    <t>अंबड</t>
  </si>
  <si>
    <t>कल्याण</t>
  </si>
  <si>
    <t>कळवण</t>
  </si>
  <si>
    <t>साक्री</t>
  </si>
  <si>
    <t>पारशिवनी</t>
  </si>
  <si>
    <t>तळोदा</t>
  </si>
  <si>
    <t>भोकर</t>
  </si>
  <si>
    <t>गंगाखेड</t>
  </si>
  <si>
    <t>मोखाडा</t>
  </si>
  <si>
    <t>वडगाव ( मावळ )</t>
  </si>
  <si>
    <t>पाटोदा</t>
  </si>
  <si>
    <t>मलकापूर</t>
  </si>
  <si>
    <t>साकोली</t>
  </si>
  <si>
    <t>दारव्हा</t>
  </si>
  <si>
    <t>उरण</t>
  </si>
  <si>
    <t>खेड</t>
  </si>
  <si>
    <t>निलंगा</t>
  </si>
  <si>
    <t>आर्वी</t>
  </si>
  <si>
    <t>मंगरूळपीर</t>
  </si>
  <si>
    <t>वाई</t>
  </si>
  <si>
    <t>मालवण</t>
  </si>
  <si>
    <t>बार्शी</t>
  </si>
  <si>
    <t>इस्लामपूर ( वाळवा )</t>
  </si>
  <si>
    <t>औंढा नागनाथ</t>
  </si>
  <si>
    <t>श्रीरामपूर</t>
  </si>
  <si>
    <t>मुर्तीजापूर</t>
  </si>
  <si>
    <t>चांदूर बाजार</t>
  </si>
  <si>
    <t>तुळजापूर</t>
  </si>
  <si>
    <t>वैजापूर</t>
  </si>
  <si>
    <t>गगनबावळा</t>
  </si>
  <si>
    <t>चामोशी</t>
  </si>
  <si>
    <t>देवरी</t>
  </si>
  <si>
    <t>वरोडा</t>
  </si>
  <si>
    <t>परतूर</t>
  </si>
  <si>
    <t>चाळीसगाव</t>
  </si>
  <si>
    <t>मुरबाड</t>
  </si>
  <si>
    <t>रामटेक</t>
  </si>
  <si>
    <t>शहादा</t>
  </si>
  <si>
    <t>कंधार</t>
  </si>
  <si>
    <t>सोनपेठ</t>
  </si>
  <si>
    <t>डहाणू</t>
  </si>
  <si>
    <t>राजगुरुनगर ( खेड )</t>
  </si>
  <si>
    <t>माजलगाव</t>
  </si>
  <si>
    <t>नांदुरा</t>
  </si>
  <si>
    <t>पौनी</t>
  </si>
  <si>
    <t>खालापूर</t>
  </si>
  <si>
    <t>गुहागर</t>
  </si>
  <si>
    <t>उदगीर</t>
  </si>
  <si>
    <t>सेलू</t>
  </si>
  <si>
    <t>रिसोड</t>
  </si>
  <si>
    <t>फलटण</t>
  </si>
  <si>
    <t>कणकवली</t>
  </si>
  <si>
    <t>माळशिरस</t>
  </si>
  <si>
    <t>तासगाव</t>
  </si>
  <si>
    <t>सेनगाव</t>
  </si>
  <si>
    <t>राहुरी</t>
  </si>
  <si>
    <t>पातुर</t>
  </si>
  <si>
    <t>मोर्शी</t>
  </si>
  <si>
    <t>उमरगा</t>
  </si>
  <si>
    <t>खुलताबाद</t>
  </si>
  <si>
    <t>शिरोळ</t>
  </si>
  <si>
    <t>एटापल्ली</t>
  </si>
  <si>
    <t>सालकेसा</t>
  </si>
  <si>
    <t>भद्रावती</t>
  </si>
  <si>
    <t>मंठा</t>
  </si>
  <si>
    <t>उल्हासनगर</t>
  </si>
  <si>
    <t>पेठ</t>
  </si>
  <si>
    <t>काटोल</t>
  </si>
  <si>
    <t>नावापुर</t>
  </si>
  <si>
    <t>बिलोली</t>
  </si>
  <si>
    <t>मानवत</t>
  </si>
  <si>
    <t>वाडा</t>
  </si>
  <si>
    <t>शिरूर</t>
  </si>
  <si>
    <t>केज</t>
  </si>
  <si>
    <t>शेगाव</t>
  </si>
  <si>
    <t>लाखांदूर लाखनी</t>
  </si>
  <si>
    <t>राळेगाव</t>
  </si>
  <si>
    <t>पेन</t>
  </si>
  <si>
    <t>चिपळूण</t>
  </si>
  <si>
    <t>देवणी</t>
  </si>
  <si>
    <t>देवळी</t>
  </si>
  <si>
    <t>मानोरा</t>
  </si>
  <si>
    <t>मेढे ( जावळी )</t>
  </si>
  <si>
    <t>वेंगुर्ला</t>
  </si>
  <si>
    <t>पंढरपूर</t>
  </si>
  <si>
    <t>कवठेमहांकाळ</t>
  </si>
  <si>
    <t>नेवासे</t>
  </si>
  <si>
    <t>बार्शीटाकळी</t>
  </si>
  <si>
    <t>वरुड</t>
  </si>
  <si>
    <t>वाशी</t>
  </si>
  <si>
    <t>गंगापूर</t>
  </si>
  <si>
    <t>कागल</t>
  </si>
  <si>
    <t>अहेरी</t>
  </si>
  <si>
    <t>अर्जुनी मोरगाव</t>
  </si>
  <si>
    <t>सिंधेवाही</t>
  </si>
  <si>
    <t>घनसावंगी</t>
  </si>
  <si>
    <t>धरणगाव</t>
  </si>
  <si>
    <t>अंबरनाथ</t>
  </si>
  <si>
    <t>दिंडोरी</t>
  </si>
  <si>
    <t>कळमेश्वर</t>
  </si>
  <si>
    <t>मुखेड</t>
  </si>
  <si>
    <t>वसई</t>
  </si>
  <si>
    <t>पौड ( मुळशी )</t>
  </si>
  <si>
    <t>अंबेजोगाई</t>
  </si>
  <si>
    <t>मोताळा</t>
  </si>
  <si>
    <t>दिग्रस</t>
  </si>
  <si>
    <t>पाली ( सुधागड )</t>
  </si>
  <si>
    <t>संगमेश्वर</t>
  </si>
  <si>
    <t>शिरूर अनंतपाळ</t>
  </si>
  <si>
    <t>हिंगणघाट</t>
  </si>
  <si>
    <t>कोरेगाव</t>
  </si>
  <si>
    <t>सावंतवाडी</t>
  </si>
  <si>
    <t>मोहोळ</t>
  </si>
  <si>
    <t>जत</t>
  </si>
  <si>
    <t>पारनेर</t>
  </si>
  <si>
    <t>अंजनगाव - सुर्जी</t>
  </si>
  <si>
    <t>लोहारा</t>
  </si>
  <si>
    <t>पैठण</t>
  </si>
  <si>
    <t>राधानगरी</t>
  </si>
  <si>
    <t>सिरोंचा</t>
  </si>
  <si>
    <t>सडक - अर्जुनी</t>
  </si>
  <si>
    <t>मूल</t>
  </si>
  <si>
    <t>बदनापूर</t>
  </si>
  <si>
    <t>चांदवड</t>
  </si>
  <si>
    <t>कामठी</t>
  </si>
  <si>
    <t>देगलूर</t>
  </si>
  <si>
    <t>पालम</t>
  </si>
  <si>
    <t>विक्रमगड</t>
  </si>
  <si>
    <t>हवेली</t>
  </si>
  <si>
    <t>वडवणी</t>
  </si>
  <si>
    <t>खामगाव</t>
  </si>
  <si>
    <t>घाटंजी</t>
  </si>
  <si>
    <t>मुरुड</t>
  </si>
  <si>
    <t>लांजा</t>
  </si>
  <si>
    <t>जळकोट</t>
  </si>
  <si>
    <t>समुद्रपूर</t>
  </si>
  <si>
    <t>खटाव ( वळूज )</t>
  </si>
  <si>
    <t>दोडामार्ग</t>
  </si>
  <si>
    <t>सांगोला</t>
  </si>
  <si>
    <t>मिरज</t>
  </si>
  <si>
    <t>शेवगाव</t>
  </si>
  <si>
    <t>भातकुली</t>
  </si>
  <si>
    <t>फुलंब्री</t>
  </si>
  <si>
    <t>गारगोटी ( भुदरगड )</t>
  </si>
  <si>
    <t>भामरागड</t>
  </si>
  <si>
    <t>राजुरा</t>
  </si>
  <si>
    <t>निफाड</t>
  </si>
  <si>
    <t>मौदा</t>
  </si>
  <si>
    <t>मुदखेड</t>
  </si>
  <si>
    <t>पूर्णा</t>
  </si>
  <si>
    <t>दौंड</t>
  </si>
  <si>
    <t>शिरूर ( कासार )</t>
  </si>
  <si>
    <t>चिखली</t>
  </si>
  <si>
    <t>पांढरकवडा ( केळापूर )</t>
  </si>
  <si>
    <t>रोहा</t>
  </si>
  <si>
    <t>राजापूर</t>
  </si>
  <si>
    <t>रेणापूर</t>
  </si>
  <si>
    <t>दहिवडी ( माण )</t>
  </si>
  <si>
    <t>मंगळवेढा</t>
  </si>
  <si>
    <t>पलूस</t>
  </si>
  <si>
    <t>पाथर्डी</t>
  </si>
  <si>
    <t>तिवसा</t>
  </si>
  <si>
    <t>गडहिंग्लज</t>
  </si>
  <si>
    <t>कोरची वडसा</t>
  </si>
  <si>
    <t>गोंडपिंपरी</t>
  </si>
  <si>
    <t>नांदगाव</t>
  </si>
  <si>
    <t>हिंगणा</t>
  </si>
  <si>
    <t>हिमायतनगर</t>
  </si>
  <si>
    <t>वेल्हे</t>
  </si>
  <si>
    <t>परळी</t>
  </si>
  <si>
    <t>मेहकर</t>
  </si>
  <si>
    <t>मारेगाव</t>
  </si>
  <si>
    <t>माणगाव</t>
  </si>
  <si>
    <t>चाकूर</t>
  </si>
  <si>
    <t>पाटण</t>
  </si>
  <si>
    <t>दक्षिण सोलापूर</t>
  </si>
  <si>
    <t>कडेगाव</t>
  </si>
  <si>
    <t>श्रीगोंदे</t>
  </si>
  <si>
    <t>दर्यापूर</t>
  </si>
  <si>
    <t>आजरा ( महाल )</t>
  </si>
  <si>
    <t>वडसा देसाईगंज</t>
  </si>
  <si>
    <t>बल्लारपूर</t>
  </si>
  <si>
    <t>येवले</t>
  </si>
  <si>
    <t>नागपूर ग्रामीण ( ३ भाग )</t>
  </si>
  <si>
    <t>माहूर</t>
  </si>
  <si>
    <t>सासवड ( पुरंदर )</t>
  </si>
  <si>
    <t>धारूर</t>
  </si>
  <si>
    <t>देऊळगाव राजा</t>
  </si>
  <si>
    <t>वणी</t>
  </si>
  <si>
    <t>श्रीवर्धन</t>
  </si>
  <si>
    <t>कराड</t>
  </si>
  <si>
    <t>अक्कलकोट</t>
  </si>
  <si>
    <t>नांदगाव ( खंडेश्वर )</t>
  </si>
  <si>
    <t>चंदगड</t>
  </si>
  <si>
    <t>मुलचेरा</t>
  </si>
  <si>
    <t>पोभूर्णा</t>
  </si>
  <si>
    <t>इगतपुरी</t>
  </si>
  <si>
    <t>उमरेड</t>
  </si>
  <si>
    <t>धर्माबाद</t>
  </si>
  <si>
    <t>भोर</t>
  </si>
  <si>
    <t>सिंदखेड राजा</t>
  </si>
  <si>
    <t>पुसद</t>
  </si>
  <si>
    <t>म्हसळा</t>
  </si>
  <si>
    <t>जामखेड</t>
  </si>
  <si>
    <t>चांदूर रेल्वे</t>
  </si>
  <si>
    <t>सावली</t>
  </si>
  <si>
    <t>पाचोरा</t>
  </si>
  <si>
    <t>सिन्नर</t>
  </si>
  <si>
    <t>कुही</t>
  </si>
  <si>
    <t>पेठ उमरी</t>
  </si>
  <si>
    <t>बारामती</t>
  </si>
  <si>
    <t>लोणार</t>
  </si>
  <si>
    <t>महागाव</t>
  </si>
  <si>
    <t>महाड</t>
  </si>
  <si>
    <t>राहता</t>
  </si>
  <si>
    <t>धामणगाव रेल्वे</t>
  </si>
  <si>
    <t>कोरपना</t>
  </si>
  <si>
    <t>त्र्यंबकेश्वर</t>
  </si>
  <si>
    <t>भिवापूर</t>
  </si>
  <si>
    <t>अर्धापूर</t>
  </si>
  <si>
    <t>इंदापूर</t>
  </si>
  <si>
    <t>उमरखेड</t>
  </si>
  <si>
    <t>पोलादपूर</t>
  </si>
  <si>
    <t>जिवेटी</t>
  </si>
  <si>
    <t>देवळा</t>
  </si>
  <si>
    <t>लोहा</t>
  </si>
  <si>
    <t>आर्णी</t>
  </si>
  <si>
    <t>तळा</t>
  </si>
  <si>
    <t>नायगाव ( खैरगाव )</t>
  </si>
  <si>
    <t>झरी जामणी</t>
  </si>
  <si>
    <t>जिल्हास्तर प्रकरण पाठविण्याचे कार्यालय</t>
  </si>
  <si>
    <t>vÉ¨ÉÇ</t>
  </si>
  <si>
    <t xml:space="preserve">जिल्हा </t>
  </si>
  <si>
    <t xml:space="preserve">जिल्हा परिषद </t>
  </si>
  <si>
    <t xml:space="preserve">सध्याचा पत्ता </t>
  </si>
  <si>
    <t>½äþ /½þªÉÉþ  ºÉä´ÉÉÊxÉ´ÉÞkÉ ½þÉähÉÉ®ú +ºÉ±ªÉÉxÉä ºÉä´ÉÉÊxÉ´ÉÞkÉÂÒ EòÉMÉnù{ÉjÉä ºÉÉnù®ú Eò®úhÉä ¤ÉÉ¤ÉiÉ</t>
  </si>
  <si>
    <t xml:space="preserve">ªÉälÉä EòÉªÉÇ®úiÉ +ºÉÖxÉ iªÉÉÆSªÉÉ ÊxÉ´ÉÞkÉÒ´ÉäiÉxÉÉSÉä EòÉMÉnù{ÉjÉ +É´É¶ªÉEò iªÉÉ {ÉÖføÒ±É EòÉªÉÇ´ÉÉ½þÒºÉÉ`öÒ </t>
  </si>
  <si>
    <t xml:space="preserve"> ={ÉnùÉxÉÉSªÉÉ ®úCEò¨ÉäiÉÖxÉ ´ÉºÉÖ±É Eò®úhÉä +É´É¶ªÉEò +ºÉ±Éä±ÉªÉÉ ¶ÉÉºÉEòÒªÉ ªÉähÉä ®úCEò¨ÉÉÆSÉÉ iÉ{É¶ÉÒ±É</t>
  </si>
  <si>
    <t>JÉÉ±ÉÒ nù¶ÉÇÊ´É±Éä±ÉäÉ +É½äþ</t>
  </si>
  <si>
    <t xml:space="preserve">ªÉÉÆSªÉÉ Ê´É¯ûvnù Ê´É¦ÉÉMÉÒªÉ  SÉÉèEò¶ÉÒ |É±ÉÆÊ¤ÉiÉ xÉÉ½þÒ ËEò´ÉÉ iÉÒ Eò®úhªÉÉSÉä ªÉÉäÊVÉ±Éä±Éä xÉÉ½þÒ.  </t>
  </si>
  <si>
    <t>½äþ/ ½þªÉÉþ  ºÉä´ÉÉÊxÉ´ÉÞkÉ ½þÉähÉÉ®ú +ºÉ±ªÉÉxÉä {Éäx¶ÉxÉ |ÉºiÉÉ´É ºÉÉnù®ú Eò®úhÉä¤ÉÉ¤ÉiÉ</t>
  </si>
  <si>
    <t>½äþ/½þªÉÉþ ºÉä´ÉÉÊxÉ´ÉÞkÉ ½þÉähÉÉ®ú +ºÉ±ªÉÉxÉä SÉÉèEò¶ÉÒ nùÉJÉ±Éä Ê¨É³ýhÉä ¤ÉÉ¤ÉiÉ</t>
  </si>
  <si>
    <t>½äþ/½þªÉÉþ  ºÉä´ÉÉÊxÉ´ÉÞkÉ  ½þÉähÉÉ®ú +ºÉ±ªÉÉxÉä xÉÉ näùªÉ xÉÉ SÉÉèEò¶ÉÒ nùÉJÉ±Éä Ê¨É³ýhÉä ¤ÉÉ¤ÉiÉ</t>
  </si>
  <si>
    <t xml:space="preserve">½ªÉÉÆSÉä Eòbä÷ºÉ ÊVÉ {É </t>
  </si>
  <si>
    <t>Ê½þ Ê´ÉxÉÆiÉÒ</t>
  </si>
  <si>
    <t>½äþ/½þªÉÉþ  ºÉä´ÉÉÊxÉ´ÉÞkÉ  ½þÉähÉÉ®ú +ºÉ±ªÉÉxÉä SÉÉèEò¶ÉÒ nùÉJÉ±Éä Ê¨É³ýhÉä ¤ÉÉ¤ÉiÉ</t>
  </si>
  <si>
    <t xml:space="preserve">½äþÂ/½þªÉÉþ  +É{É±ªÉÉ EòÉªÉÉÇ±ÉªÉÉ +ÆiÉMÉÇiÉ Ênù- </t>
  </si>
  <si>
    <t>ªÉÉ EòÉ±ÉÉ´ÉvÉÒiÉ EòÉªÉÇ®úiÉ ½þÉäiÉä,</t>
  </si>
  <si>
    <t>iªÉÉÆSÉä ºÉä ÊxÉ EòÉ¨ÉÒ xÉÉ näùªÉ xÉÉ SÉÉèEò¶ÉÒ nùÉJÉ±ÉÉ ªÉÉ EòÉªÉÉÇ±ÉªÉÉEòbä÷ºÉ {ÉÉ`öÊ´ÉhªÉÉiÉ ªÉÉ´ÉÉ  Ê½þ Ê´ÉxÉÆiÉÒ</t>
  </si>
  <si>
    <t>/</t>
  </si>
  <si>
    <t>ÊEäò±Éä±ÉÒ ®úÉVªÉ ¶ÉÉºÉEòÒªÉ MÉ]õÊ´É¨ÉÉ ªÉÉäVÉxÉÉ 1982 ¨ÉÞiªÉÖ / ºÉä´ÉÉÊxÉ´ÉÞkÉÒ / ºÉä´ÉÉ ºÉ¨ÉÉ{iÉÒ</t>
  </si>
  <si>
    <t xml:space="preserve">VÉ±½þÉ {ÉÊ®ú¹ÉnäùiÉÒ±É Eò¨ÉÇSÉÉ-ªÉÉÆxÉÉ ±ÉÉMÉÚ </t>
  </si>
  <si>
    <t>&lt;- EòÉ®úhÉÉ¨ÉÖ³äý ªÉÉäVÉxÉäSÉä ºÉÆ¦ÉÉºÉn</t>
  </si>
  <si>
    <t xml:space="preserve">®úÉäVÉÒ ºÉä´ÉÉÊxÉ´ÉÞkÉ ZÉÉ±Éä±Éä +ºÉÚxÉ ºÉÉä¤ÉiÉ iªÉÉÆSÉÉ ¶ÉÉºÉEòÒªÉ MÉ]õÊ´É¨ÉÉ ªÉÉäVÉxÉäSÉÒ ºÉÆ{ÉÚhÉÇ ®úCEò¨É </t>
  </si>
  <si>
    <t>Ê¨É³ýhÉä¤ÉÉ¤ÉiÉSÉÉ |ÉºiÉÉ´É +É´É¶ªÉEò iªÉÉ |É{ÉjÉÉºÉ½þ ¦É¯ûxÉ ªÉÉ ºÉÉä¤ÉiÉ iÉÒxÉ |ÉiÉÒiÉ |ÉºiÉÉ´É ºÉÉnù®ú Eò®úhÉäiÉ +É±Éä±ÉÉ +É½äþ.</t>
  </si>
  <si>
    <t>iÉ®úÒ iªÉÉÆSÉÒ ¶ÉÉºÉEòÒªÉ MÉ]õ Ê´É¨ÉÉ ªÉÉäVÉxÉäSÉÒ ºÉÆ{ÉÚhÉÇ ®úCEò¨É Ê¨É³ýhÉä ¤ÉÉ¤ÉiÉ ªÉÉäMªÉ iÉÒ EòÉªÉÇ´ÉÉ½þÒ ½þÉähÉºÉ Ê´ÉxÉÆiÉÒ +É½</t>
  </si>
  <si>
    <t>½þªÉÉ {ÉnùÉ´É®ú EòÉ¨É Eò®úÒiÉ ½þÉäiÉä/½þÉäiÉÉä iÉ®úÒ ¨ÉÉZÉä JÉÉiÉÒ Ê¶É±±ÉEò +ºÉ±Éä±ÉÒ ªÉÉ ªÉÉäVÉxÉäSÉÒ ºÉÆ{ÉÚhÉÇ ®úCEò¨É ¨É±ÉÉ Ê¨É³ýÉ´ÉÉ</t>
  </si>
  <si>
    <t>Ê½þ Ê´ÉxÉÆiÉÒ.</t>
  </si>
  <si>
    <t>ªÉÉÆSªÉÉ JÉÉiÉÒ VÉ¨ÉÉ +ºÉ±Éä±ªÉÉ Ê´É¨ÉÉ ÊxÉvÉÒiÉÚxÉ +ÉÊhÉ /</t>
  </si>
  <si>
    <t xml:space="preserve"> +JÉä®ú +Æ¶ÉnùÉxÉ Eò®úhÉÉ­ªÉÉ ºÉnùºªÉÉSªÉÉ ¤ÉSÉiÉ JÉÉiªÉÉ¨ÉvªÉä ºÉÆÊSÉiÉ ½þÉähÉÉ®úÒ ¤ÉSÉiÉ</t>
  </si>
  <si>
    <t xml:space="preserve">ÊxÉvÉÒSÉÒ ´ªÉÉVÉÉºÉ½þ näùªÉ ½þÉähÉÉ®úÒ ®úCEò¨É Ê¨É³ýhÉä EòÉ¨ÉÒ Ênù±Éä±ÉÉ +É½äþ </t>
  </si>
  <si>
    <t xml:space="preserve">ºÉÆ{ÉÖ¹]õÉiÉ ªÉähÉÉ­ªÉÉ ºÉxÉ  </t>
  </si>
  <si>
    <t xml:space="preserve">    nùÉJÉ±ÉÉ näùhªÉÉiÉ ªÉäiÉÉä EòÒ, </t>
  </si>
  <si>
    <t xml:space="preserve">   ºÉnù®ú Eò¨ÉÇSÉÉ®úÒ ªÉÉÆSÉä ºÉä´ÉÉ ºÉä´ÉÉ{ÉÖºiÉEòÉiÉ ¶ÉÉºÉÊEòªÉ MÉ]õÊ´É¨ÉÉ ªÉÉäVÉxÉÉ 1990 SÉä ºÉ¦ÉÉºÉnù ZÉÉ±ªÉÉ ¤ÉÉ¤ÉiÉ iÉºÉäSÉ xÉÉ¨ÉÊxÉnæù¶ÉxÉ</t>
  </si>
  <si>
    <t xml:space="preserve">{ÉjÉ &lt;iªÉÉnùÒ ¤ÉÉ¤ÉiÉ +É´É¶ªÉEò iªÉÉ xÉÉånùÒ Eäò±Éä±ªÉÉ +ºÉÚxÉ iªÉÉÆSÉä Eòbä÷ºÉ EòÉähÉiÉä½þÒ MÉ]õÊ´É¨ÉÉ ªÉÉäVÉxÉä ºÉÆ¤ÉvÉÒ ¤ÉÉEòÒ ªÉähÉä xÉÉ½þÒ. </t>
  </si>
  <si>
    <t xml:space="preserve">   ºÉnù®ú Eò¨ÉÇSÉÉ®úÒ ÊnùxÉÉÆEò -28/02/2019 ºÉä´ÉÉÊxÉ´ÉÞkÉ ZÉÉ±Éä +É½äþiÉ. ½þÉ nùÉJÉ±ÉÉ Ênù±ÉÉ +ºÉä.</t>
  </si>
  <si>
    <t xml:space="preserve">Ê±É½ÚþxÉ näùiÉÉä EòÒ,¨ÉÒ ÊnùxÉÉÆEò </t>
  </si>
  <si>
    <t>®úCEò¨É ¯û{ÉªÉä 30 / 60 /120/- nù®úÉxÉä ´ÉMÉÇhÉÒ Eò{ÉÉiÉ Eò®úÒiÉ ½þÉäiÉä.</t>
  </si>
  <si>
    <t>¯û{ÉªÉä 30 / 60 /120/- nù®úÉxÉä ´ÉMÉÇhÉÒ Eò{ÉÉiÉ Eò®úÒiÉ ½þÉäiÉä.</t>
  </si>
  <si>
    <t xml:space="preserve">¤ÉSÉiÉ ÊxÉvÉÒiÉÚxÉ ®úCEò¨É Ê¨É³ýhªÉÉSÉÉ ½þCEò +ºÉ±Éä±ÉÒ ®úCEò¨É ¯û- </t>
  </si>
  <si>
    <t>वैदयकीय अधिकारी</t>
  </si>
  <si>
    <r>
      <t>´ÉºÉÖ±ÉÒ +ºÉ±ªÉÉºÉ ®úCEò¨É ¯û{ÉªÉä</t>
    </r>
    <r>
      <rPr>
        <sz val="16"/>
        <color theme="1"/>
        <rFont val="Times New Roman"/>
        <family val="1"/>
      </rPr>
      <t>—</t>
    </r>
  </si>
  <si>
    <t xml:space="preserve"> +Éìb÷Ò]õxÉÉä]õ {ÉÉ½ÚþxÉ ´ÉMÉÇhÉÒnùÉ®úÉEòbä÷ EòÉ½þÒ +Éìb÷Ò]õSÉÒ </t>
  </si>
  <si>
    <t>´ÉÉSÉÉ</t>
  </si>
  <si>
    <t xml:space="preserve"> :- 1) </t>
  </si>
  <si>
    <t>ªÉÉÆSÉÉ +VÉÇ Ênù:</t>
  </si>
  <si>
    <t xml:space="preserve">ªÉÉÆSÉä ºÉä´ÉÉ{ÉÖºiÉEòÉiÉ PÉähªÉÉiÉ ªÉÉ´ÉÒ.  </t>
  </si>
  <si>
    <t xml:space="preserve">ªÉÉÆxÉÉ +nùÉ Eò®úhªÉÉºÉ ¨ÉÉxªÉiÉÉ näùhªÉÉiÉ ªÉäiÉ +É½äþ. </t>
  </si>
  <si>
    <t>09 ]õCEäò</t>
  </si>
  <si>
    <t xml:space="preserve">Ênù´ÉºÉÉÆSÉä ®úVÉÉ ®úÉäJÉÒEò®úhÉÉºÉÉ`öÒ ¨ÉÆVÉÚ®ú Eò®úhªÉÉiÉ ªÉäiÉ +É½äþ.   ºÉnù®úSªÉÉ ®úVÉÉ ®úÉäJÉÒEò®úhÉÉ¨ÉÖ³äý  näùªÉ ½þÉähÉÉ®äú </t>
  </si>
  <si>
    <t>´ÉäiÉxÉÉSÉÒ ®úCEò¨É</t>
  </si>
  <si>
    <t>ªÉÉÆxÉÉ +ÌVÉiÉ ®úVÉÉ ®úÉäJÉÒEò®úhÉÉSÉÒ ®úEòEò¨É +nùÉ Eò®úÉ´ÉªÉÉSÉÒ +ºÉ±ªÉÉxÉä +É´É¶ªÉEò +ºÉhÉÉ®úÉ ÊxÉvÉÒ ªÉÉ</t>
  </si>
  <si>
    <t xml:space="preserve"> EòÉªÉÉÇ±ÉªÉÉºÉ {ÉÉ`öÊ´ÉhªÉÉiÉ ªÉÉ´ÉÉ Ê½þ Ê´ÉxÉÆiÉÒ</t>
  </si>
  <si>
    <t xml:space="preserve"> ®úVÉÉ Ê¶É±±ÉEò +É½äþ </t>
  </si>
  <si>
    <t>Ênù´ÉºÉ +ÌVÉiÉ</t>
  </si>
  <si>
    <t xml:space="preserve"> ÊVÉ {É VÉ³ýMÉÉÆ´É ªÉÉÆSÉäEòb÷Ò±É +Énäù¶É Gò ºÉÉ|ÉÊ´É/+ÉºlÉÉ-4/+É®ú+É®ú/     /2017</t>
  </si>
  <si>
    <t xml:space="preserve">      ¨É½þÉ®úÉ¹]Åõ xÉÉMÉ®úÒ ºÉä´ÉÉ (®úVÉÉ) ÊxÉªÉ¨É 1981 SÉä ÊxÉªÉ¨ÉÉxÉÖºÉÉ®ú ´É ¨É ¨ÉÖJªÉ EòÉªÉÇEòÉ®úÒ +ÊvÉEòÉ®úÒ </t>
  </si>
  <si>
    <t xml:space="preserve">ªÉÉÆxÉÉ ¤É½þÉ±É Eäò±Éä±ªÉÉ  +ÊvÉEòÉ®úÉSÉÉ ´ÉÉ{É®ú Eò¯ûxÉ ¨ÉÒ </t>
  </si>
  <si>
    <t>¨ÉÉZªÉÉ +ÊvÉ{ÉiªÉÉJÉÉ±ÉÒ EòÉªÉÇ®úiÉ +ºÉ±Éä±Éä</t>
  </si>
  <si>
    <t xml:space="preserve">®úÉäVÉÒ ºÉä´ÉÉÊxÉ´ÉÞkÉ  ½þÉähÉÉ®ú +ºÉÚxÉ iªÉÉÆSÉÉ ÊVÉ±½þÉ {ÉÊ®ú¹Énù ¦ÉÉÊ´É¹ªÉ ÊxÉ´ÉÉÇ½þ ÊxÉvÉÒ  JÉÉiÉä Gò¨ÉÉÆEò  </t>
  </si>
  <si>
    <t xml:space="preserve">EòÉMÉnù{ÉjÉÉºÉ½þ ºÉÉnù®ú Eò®úÒiÉ +É½äþ. </t>
  </si>
  <si>
    <t xml:space="preserve"> +ºÉÉ +ºÉÚxÉ ªÉÉ{ÉjÉÉºÉÉä¤ÉiÉ iªÉÉÆSÉÉ ºÉÆ{ÉÚhÉÇ ®úCEò¨É Ê¨É³ýhÉä ¤ÉÉ¤ÉiÉSÉÉ |ÉºiÉÉ´É +É´É¶ªÉEò iªÉÉ ºÉÆ{ÉÚhÉÇ </t>
  </si>
  <si>
    <t>ÊnùxÉÉÆEòÉºÉ +ÊVÉiÉÇ ®úVÉäSªÉÉ JÉÉiÉÒ Ê¶É±±ÉEò +ÌVÉiÉ ®úVÉÉ</t>
  </si>
  <si>
    <t xml:space="preserve">ªÉÉÆSÉä ºÉä´ÉÉÊxÉ´ÉÞkÉÒSÉä </t>
  </si>
  <si>
    <t xml:space="preserve">½ªÉÉÆSÉä Eòbä÷ºÉ EòÉ½þÒ  </t>
  </si>
  <si>
    <t>ªÉähÉä ¤ÉÉEòÒ +ºÉ±ªÉÉºÉ nùÉJÉ±ÉÉ ªÉÉ EòÉªÉÉÇ±ÉªÉÉEòbä÷ºÉ {ÉÉ`öÊ´ÉhªÉÉiÉ ªÉÉ´ÉÉ, Ê½þ xÉ©É Ê´ÉxÉÆiÉÒ.</t>
  </si>
  <si>
    <t xml:space="preserve">½ªÉÉÆSÉä Eòbä÷ºÉ </t>
  </si>
  <si>
    <t xml:space="preserve"> EòÉ½þÒ ªÉähÉä ¤ÉÉEòÒ +ºÉ±ªÉÉºÉ nùÉJÉ±ÉÉ ªÉÉ EòÉªÉÉÇ±ÉªÉÉEòbä÷ºÉ {ÉÉ`öÊ´ÉhªÉÉiÉ ªÉÉ´ÉÉ Ê½þ xÉ©É Ê´ÉxÉÆiÉÒ </t>
  </si>
  <si>
    <t>{ÉªÉÈiÉ EòÉªÉÇ®úiÉ +ºÉÚxÉ iªÉÉÆSÉää Ê´É¯ûvnù Ê´É¦ÉÉMÉÒªÉ</t>
  </si>
  <si>
    <t>½äþ +ÆiÉMÉÇiÉ</t>
  </si>
  <si>
    <t xml:space="preserve">01/01/2006 +xÉÖYÉäªÉ ´ÉäiÉxÉ ¸ÉähÉÒ               </t>
  </si>
  <si>
    <t xml:space="preserve">.+JÉä®ú </t>
  </si>
  <si>
    <t xml:space="preserve">ZÉÉ±ÉäiÉ iªÉÉÆxÉÉ +xÉÖYÉäªÉ ½þÉähÉÉ®äú ÊxÉ´ÉÞkÉÒ´ÉäiÉxÉ ´É &lt;iÉ®ú ±ÉÉ¦É JÉÉ±ÉÒ±É |É¨ÉÉhÉä </t>
  </si>
  <si>
    <t>¨ÉÆVÉÚ®ú Eò®úhªÉÉiÉ ªÉäiÉ +É½äþ.</t>
  </si>
  <si>
    <t>Office of the Chief Account and Finance Officer</t>
  </si>
  <si>
    <t xml:space="preserve">½äþ (2) ¨ÉÞiªÉÚ ZÉÉ±ªÉÉºÉEÖò]ÖÆõ¤É ÊxÉ´ÉÞkÉÒ ´ÉäiÉxÉ nù®ú ¨É½þÉ ®úCEò¨É ¯û{ÉªÉä </t>
  </si>
  <si>
    <t xml:space="preserve"> ºÉä´ÉÉÊxÉ´ÉÞkÉÒ    /+ÉºlÉÉ- +É®ú+É®úú/    /017 Ênù. 23/5/2017</t>
  </si>
  <si>
    <t>½äþ ºÉä´ÉÉÊxÉ´ÉÞkÉÂÒ xÉÖºÉÉ®ú ÊnùxÉÉÆEò</t>
  </si>
  <si>
    <t xml:space="preserve">½äþ (2) ¨ÉÞiªÉÚ ZÉÉ±ªÉÉºÉ EÖò]ÖÆõ¤É ÊxÉ´ÉÞkÉÒ ´ÉäiÉxÉ nù®ú¨É½þÉ ®úCEò¨É ¯û{ÉªÉä </t>
  </si>
  <si>
    <r>
      <rPr>
        <b/>
        <sz val="13"/>
        <color theme="1"/>
        <rFont val="DV-TTYogesh"/>
        <family val="5"/>
      </rPr>
      <t>¦ÉÉMÉÉSÉä +Æ¶É®úÉ¶ÉÒEò®úhÉ ({ÉnùxÉÉ¨É)</t>
    </r>
    <r>
      <rPr>
        <sz val="13"/>
        <color theme="1"/>
        <rFont val="DV-TTYogesh"/>
        <family val="5"/>
      </rPr>
      <t xml:space="preserve"> </t>
    </r>
    <r>
      <rPr>
        <sz val="12"/>
        <color theme="1"/>
        <rFont val="Times New Roman"/>
        <family val="1"/>
      </rPr>
      <t xml:space="preserve">(Degn) </t>
    </r>
    <r>
      <rPr>
        <b/>
        <sz val="12"/>
        <color theme="1"/>
        <rFont val="Times New Roman"/>
        <family val="1"/>
      </rPr>
      <t xml:space="preserve">application  in Part- I of  Form-A for the commutation of </t>
    </r>
  </si>
  <si>
    <t xml:space="preserve">भविष्य निर्वाह निधी </t>
  </si>
  <si>
    <t>Pension Form</t>
  </si>
  <si>
    <t xml:space="preserve"> +Gò </t>
  </si>
  <si>
    <t xml:space="preserve">SÉÉèEò¶ÉÒSÉä EòÉ¨ÉEòÉVÉ |ÉºlÉÊ{ÉiÉ iÉºÉäSÉ iªÉÉÆSÉä ZÉÉ±Éä±Éä xÉÉ½þÒ </t>
  </si>
  <si>
    <t>iªÉÉ¨ÉÖ³äý iªÉÉÆSÉä EòbÚ÷xÉ EòÉähÉiªÉÉ½þÒ º´É¯û{ÉÉSªÉÉ ÊVÉ {É SªÉÉ PÉ®ú¤ÉÉÆvÉhÉÒ +OÉÒ¨ÉÉ ºÉÆnù¦ÉÉÇiÉÒ±É näùªÉ ®úEò¨ÉÉ ´É</t>
  </si>
  <si>
    <t xml:space="preserve">¨ÉÉMÉhªÉÉ ´ÉºÉÚ±É ½þÉähªÉÉSªÉÉ Ê¶É±±ÉEò xÉÉ½þÒiÉ.  </t>
  </si>
  <si>
    <t xml:space="preserve">01-01-2016 {ÉÉºÉÖxÉ +xÉÖYÉäªÉ </t>
  </si>
  <si>
    <t xml:space="preserve">रजा रोखिकरण अर्ज </t>
  </si>
  <si>
    <r>
      <t xml:space="preserve">Sum </t>
    </r>
    <r>
      <rPr>
        <b/>
        <sz val="9"/>
        <color rgb="FF000000"/>
        <rFont val="Courier New"/>
        <family val="3"/>
      </rPr>
      <t>(Digit 2 Word Formuala )</t>
    </r>
  </si>
  <si>
    <t xml:space="preserve"> =IF(C2="","",DATEDIF(C7,C8,"y")&amp;" years, "&amp;DATEDIF(C7,C8,"ym")&amp;" months, "&amp;DATEDIF(C7,C8,"md")&amp;" days")</t>
  </si>
  <si>
    <t xml:space="preserve">एकुण सेवा काढणे साठी </t>
  </si>
  <si>
    <t xml:space="preserve"> =IF($K$1="","",$K$1&amp;","&amp;""&amp;$E$4)</t>
  </si>
  <si>
    <t xml:space="preserve">दोन वेगवेगले नावे जोड़ने साठी </t>
  </si>
  <si>
    <t xml:space="preserve">  =IF(C2="","",IF(E9&gt;=33,33,IF(D10&lt;3,N21,IF((D10&lt;9),E9+0.5,E9+1))))</t>
  </si>
  <si>
    <t xml:space="preserve">33 वर्ष सेवा लिमिटेड साठी </t>
  </si>
  <si>
    <t xml:space="preserve"> =IF($C$6="","",($C$5&amp;""&amp;$G$4&amp;" "&amp;IF($G$4="","",$F$4&amp;""&amp;IF($C$5="","",$G$4&amp;" "&amp;IF($E$4="","",$D$4&amp;""&amp;IF($E$4="","",$E$4))))))</t>
  </si>
  <si>
    <t xml:space="preserve">अनेक  वेगवेगले नावे जोड़ने साठी </t>
  </si>
  <si>
    <t xml:space="preserve"> =IF($C$5="","",($C$2&amp;","&amp;$C$4&amp;" "&amp;IF($G$4="","",$C$5&amp;""&amp;IF($C$2="","",$D$5&amp;""&amp;IF($D$4="","",$G$4&amp;" "&amp;IF($D$4="","",$E$4))))))</t>
  </si>
  <si>
    <t>(दत्तात्रय काळु पाटील,आरोग्य सेवक पशुवैद्यकीय दवाखाना ढेकू अमळनेर जळगाव)</t>
  </si>
  <si>
    <t xml:space="preserve">  =EDATE(D35,K35)</t>
  </si>
  <si>
    <t xml:space="preserve">सरासरी अंतिम वेतनासाठीचा कालावधी मागील १० महीने चे वेतन काढणे साठी </t>
  </si>
  <si>
    <t xml:space="preserve"> =IF(T18="","",DATEDIF(T23,T24,"y")&amp;" years, "&amp;DATEDIF(T23,T24,"ym")&amp;" months, "&amp;DATEDIF(T23,T24,"md")&amp;" days")</t>
  </si>
  <si>
    <t xml:space="preserve"> =IFERROR(IF(B13="","",VLOOKUP(B13,'DA Rates'!A2:E565,5,)),0)</t>
  </si>
  <si>
    <t xml:space="preserve"> =TRIM(AI76&amp;" "&amp;AI75&amp;" "&amp;AI74&amp;" "&amp;AI73&amp;" "&amp;AI72&amp;" "&amp;AI71)</t>
  </si>
  <si>
    <t xml:space="preserve"> =IF(((RIGHT(r33,5)-RIGHT(r33,3))/1000)=0,"",(CHOOSE(((RIGHT(r33,5)-RIGHT(r33,3))/1000),"एक","दोन","तीन","चार","पाच","सहा","सात","आठ","नऊ","दहा","अकरा","बारा","तेरा","चौदा","पंधरा","सोळा","सतरा","अठरा","एकोणवीस","वीस","एकवीस","बावीस","तेवीस","चोवीस","पंचवीस","सव्वीस","सत्तावीस","अठ्ठावीस","एकोणतीस","तीस","एकतीस","बत्तीस","तेहतीस","चौतीस","पस्तीस","छत्तीस","सदतीस","अडतीस","एकोणचाळीस","चाळीस","एकेचाळीस","बेचाळीस","त्रेचाळीस","चौवेचाळीस","पंचेचाळीस","शेहेचाळीस","सत्तेचाळीस","अठ्ठेचाळीस","एकोणपन्नास","पन्नास","एकावन्न","बावन्न","त्रेपन्न","चोपन्न","पंचावन्न","छपन्न","सत्तावन्न","अठ्ठावन्न","एकोणसाठ","साठ","एकसष्ठ","बासष्ठ","त्रेसष्ठ","चौसष्ठ","पासष्ठ","सहासष्ठ","सदुसष्ठ","अडूसष्ठ","एकोणसत्तर","सत्तर","एकाहत्तर","बहात्तर","त्र्याहत्तर","चौऱ्याहत्तर","पंचाहत्तर","शहात्तर","सत्याहत्तर","अठ्ठ्याहत्तर","एकोणऐंशी","ऐंशी","एक्याऐंशी","ब्याऐंशी","त्र्याऐंशी","चौऱ्याऐंशी","पंचाऐंशी","शहाऐंशी","सत्याऐंशी","अठ्ठ्याऐंशी","एकोणनव्वद","नव्वद","एक्याण्णव","ब्याण्णव","त्र्याण्णव","चौऱ्याण्णव","पंचाण्णव","शहाण्णव","सत्याण्णव","अठ्ठ्याण्णव","नव्याण्णव"))&amp;" हजार")</t>
  </si>
  <si>
    <t xml:space="preserve">®úÉäVÉÒ ºÉä´ÉÉÊxÉ´ÉÞkÉ ½þÉähÉÉ® +ºÉÚxÉ iªÉÉÆSÉäÊxÉ´ÉÞkÉÒ ´ÉäiÉxÉ |ÉEò®úhÉÒú </t>
  </si>
  <si>
    <t xml:space="preserve">xÉÉnäùªÉ xÉÉ SÉèÉEò¶ÉÒ </t>
  </si>
  <si>
    <t xml:space="preserve">nùÉJÉ±ÉÉ +iªÉÉ´É¶ªÉEò +É½ä </t>
  </si>
  <si>
    <t xml:space="preserve">½äþ/½þªÉÉ ®úÉäVÉÒ ºÉä´ÉÉÊxÉ´ÉÞkÉ ½þÉähÉÉ®ú +ºÉÚxÉ iªÉÉÆSÉä ÊxÉ´ÉÞkÉÒ ´ÉäiÉxÉ |ÉEò®úhÉÒ xÉÉ näùªÉ xÉÉ SÉèÉEò¶ÉÒ nùÉJÉ±ÉÉ </t>
  </si>
  <si>
    <t>½äþ/½þªÉÉ ®úÉäVÉÒ ºÉä´ÉÉÊxÉ´ÉÞkÉ ½þÉähÉÉ®ú +ºÉÚxÉ iªÉÉÆSÉä ÊxÉ´ÉÞkÉÒ´ÉäiÉxÉ |ÉEò®úhÉÒ xÉÉ näùªÉ xÉÉ SÉèÉEò¶ÉÒ nùÉJÉ±ÉÉ</t>
  </si>
  <si>
    <t xml:space="preserve">MÉÞ½þ ¤ÉÉÆvÉhÉÒ EòVÉÉÇºÉÆnù¦ÉÉÇiÉ EòÉ½þÒ ªÉähÉä ¤ÉÉEòÒ +ºÉ±ªÉÉºÉ nùÉJÉ±ÉÉ ªÉÉ EòÉªÉÉÇ±ÉªÉÉEòbä÷ºÉ {ÉÉ`öÊ´ÉhªÉÉiÉ ªÉÉ´ÉÉ </t>
  </si>
  <si>
    <t xml:space="preserve">जाक्र/    </t>
  </si>
  <si>
    <t>अस्था  /आरआर/        /20</t>
  </si>
  <si>
    <t xml:space="preserve"> VÉÒ BºÉ B±É +ÉªÉ BºÉ Gò¨ÉÉÆEò </t>
  </si>
  <si>
    <t xml:space="preserve"> +) PÉäiÉ±Éä±Éä EòVÉÇ ¯û{ÉªÉä</t>
  </si>
  <si>
    <t xml:space="preserve">Certificate Leave Incashment Bill </t>
  </si>
  <si>
    <t>Formuala Use In This Worksheet</t>
  </si>
  <si>
    <t xml:space="preserve">All Information Pay &amp; PENS </t>
  </si>
  <si>
    <t>PPO Book</t>
  </si>
  <si>
    <t xml:space="preserve">महागाईभत्ता दर निवडा </t>
  </si>
  <si>
    <t xml:space="preserve">पिवला रंग </t>
  </si>
  <si>
    <t>Orange</t>
  </si>
  <si>
    <t>सामन्य प्रशासन</t>
  </si>
  <si>
    <t xml:space="preserve">नमुना -- ७ फॉर्म </t>
  </si>
  <si>
    <t xml:space="preserve">नमुना -- ५ फॉर्म </t>
  </si>
  <si>
    <t xml:space="preserve">नमुना -- ३ फॉर्म  कुटुंबाचा तपशील </t>
  </si>
  <si>
    <t xml:space="preserve">नमुना -- ६ फॉर्म निवृत्तीवेतन व उपदान निर्धारणासाठी </t>
  </si>
  <si>
    <t xml:space="preserve">अंतिम वेतन प्रमाणपत्र </t>
  </si>
  <si>
    <t xml:space="preserve">फॉर्म ४२ </t>
  </si>
  <si>
    <t xml:space="preserve">निवृत्तीवेतन परिगणना (प्रपत्र ३) </t>
  </si>
  <si>
    <t xml:space="preserve">नमुना २७ प्रवास भत्ता देयक </t>
  </si>
  <si>
    <t xml:space="preserve">राज्य शासकीय गट विमा योजना प्रस्ताव </t>
  </si>
  <si>
    <t>सोसा</t>
  </si>
  <si>
    <t xml:space="preserve">सोमनाथ चटर्जी </t>
  </si>
  <si>
    <t>https://gramvikaseseva.com</t>
  </si>
  <si>
    <t xml:space="preserve"> सेवानिवत्तीचा प्रस्ताव तयार करण्यासाठीची माहिती  https://gramvikaseseva.com</t>
  </si>
  <si>
    <t>Created By:
 https://gramvikaseseva.com</t>
  </si>
  <si>
    <t xml:space="preserve">Output मिळणारे सेवानिवृती वेतन </t>
  </si>
  <si>
    <t xml:space="preserve">वय </t>
  </si>
  <si>
    <t xml:space="preserve">Inner Leave Incashment Bill </t>
  </si>
  <si>
    <t xml:space="preserve">Pass Leave Incashment Bill </t>
  </si>
  <si>
    <t xml:space="preserve">BTR26 Leave Incashment Bill </t>
  </si>
  <si>
    <t xml:space="preserve">Pay Commitee वेतनआयोग </t>
  </si>
  <si>
    <t>तपासणी यादी -Check list</t>
  </si>
  <si>
    <r>
      <rPr>
        <b/>
        <sz val="14"/>
        <color theme="1"/>
        <rFont val="David"/>
        <family val="2"/>
        <charset val="177"/>
      </rPr>
      <t>Non Drawal Letter</t>
    </r>
    <r>
      <rPr>
        <b/>
        <sz val="16"/>
        <color theme="1"/>
        <rFont val="Courier New"/>
        <family val="3"/>
      </rPr>
      <t xml:space="preserve"> ना देय प्रमाणपत्र </t>
    </r>
  </si>
  <si>
    <r>
      <t xml:space="preserve">Formulas </t>
    </r>
    <r>
      <rPr>
        <sz val="14"/>
        <color rgb="FF000000"/>
        <rFont val="Courier New"/>
        <family val="3"/>
      </rPr>
      <t xml:space="preserve">(सेवानिव्रुती ) </t>
    </r>
  </si>
  <si>
    <r>
      <t>नमुना</t>
    </r>
    <r>
      <rPr>
        <b/>
        <sz val="16"/>
        <color rgb="FF000000"/>
        <rFont val="DV-TTYogesh"/>
        <family val="5"/>
      </rPr>
      <t xml:space="preserve"> बी निव्रुतीवेतनाच्या काही भागाच्या 
अंश:राशीकरण नमुना </t>
    </r>
  </si>
  <si>
    <r>
      <t xml:space="preserve">नमुना १ मृत्यू निसेवानिवृत्ती उपदान: नामनिर्देशन </t>
    </r>
    <r>
      <rPr>
        <b/>
        <sz val="16"/>
        <color rgb="FF000000"/>
        <rFont val="DV-TTYogesh"/>
        <family val="5"/>
      </rPr>
      <t xml:space="preserve"> </t>
    </r>
  </si>
  <si>
    <r>
      <t>PENSION PAYMENT ORDER</t>
    </r>
    <r>
      <rPr>
        <b/>
        <sz val="12"/>
        <color rgb="FF000000"/>
        <rFont val="Courier New"/>
        <family val="3"/>
      </rPr>
      <t xml:space="preserve"> Disburse's Porition</t>
    </r>
  </si>
  <si>
    <r>
      <t>महागाई भत्ता दर DA Rates (</t>
    </r>
    <r>
      <rPr>
        <b/>
        <sz val="9"/>
        <color rgb="FF000000"/>
        <rFont val="Courier New"/>
        <family val="3"/>
      </rPr>
      <t xml:space="preserve">ह्या शीट मध्ये बदल करून घ्यावेत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</si>
</sst>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0">
    <numFmt numFmtId="164" formatCode="_(&quot;$&quot;* #,##0.00_);_(&quot;$&quot;* \(#,##0.00\);_(&quot;$&quot;* &quot;-&quot;??_);_(@_)"/>
    <numFmt numFmtId="165" formatCode="_(* #,##0.00_);_(* \(#,##0.00\);_(* &quot;-&quot;??_);_(@_)"/>
    <numFmt numFmtId="166" formatCode="_(&quot;$&quot;* #,##0_);_(&quot;$&quot;* \(#,##0\);_(&quot;$&quot;* &quot;-&quot;??_);_(@_)"/>
    <numFmt numFmtId="167" formatCode="&quot;£&quot;#,##0;\-&quot;£&quot;#,##0"/>
    <numFmt numFmtId="168" formatCode="m/d/yyyy;@"/>
    <numFmt numFmtId="169" formatCode="[$-14009]dd\-mm\-yyyy;@"/>
    <numFmt numFmtId="170" formatCode="[$-4000439]0"/>
    <numFmt numFmtId="171" formatCode="_ &quot;Rs.&quot;\ * #,##0.00_ ;_ &quot;Rs.&quot;\ * \-#,##0.00_ ;_ &quot;Rs.&quot;\ * &quot;-&quot;??_ ;_ @_ "/>
    <numFmt numFmtId="172" formatCode="0.000"/>
    <numFmt numFmtId="173" formatCode="[$-4000000]dd/mm/yy"/>
  </numFmts>
  <fonts count="219">
    <font>
      <sz val="11"/>
      <color theme="1"/>
      <name val="Calibri"/>
      <family val="2"/>
      <scheme val="minor"/>
    </font>
    <font>
      <sz val="14"/>
      <color theme="1"/>
      <name val="DV-TTYogesh"/>
      <family val="5"/>
    </font>
    <font>
      <sz val="16"/>
      <color theme="1"/>
      <name val="DV-TTYogesh"/>
      <family val="5"/>
    </font>
    <font>
      <b/>
      <sz val="16"/>
      <color theme="1"/>
      <name val="DV-TTYogesh"/>
      <family val="5"/>
    </font>
    <font>
      <sz val="15"/>
      <color theme="1"/>
      <name val="DV-TTYogesh"/>
      <family val="5"/>
    </font>
    <font>
      <b/>
      <sz val="20"/>
      <color theme="1"/>
      <name val="DV-TTYogesh"/>
      <family val="5"/>
    </font>
    <font>
      <sz val="13"/>
      <color theme="1"/>
      <name val="DV-TTYogesh"/>
      <family val="5"/>
    </font>
    <font>
      <b/>
      <sz val="12"/>
      <color theme="1"/>
      <name val="Times New Roman"/>
      <family val="1"/>
    </font>
    <font>
      <b/>
      <sz val="14"/>
      <color theme="1"/>
      <name val="DV-TTYogesh"/>
      <family val="5"/>
    </font>
    <font>
      <b/>
      <sz val="14"/>
      <color theme="1"/>
      <name val="Times New Roman"/>
      <family val="1"/>
    </font>
    <font>
      <sz val="7"/>
      <color theme="1"/>
      <name val="Times New Roman"/>
      <family val="1"/>
    </font>
    <font>
      <b/>
      <sz val="7"/>
      <color theme="1"/>
      <name val="Times New Roman"/>
      <family val="1"/>
    </font>
    <font>
      <sz val="14"/>
      <color theme="1"/>
      <name val="Symbol"/>
      <family val="1"/>
      <charset val="2"/>
    </font>
    <font>
      <b/>
      <sz val="13"/>
      <color theme="1"/>
      <name val="DV-TTYogesh"/>
      <family val="5"/>
    </font>
    <font>
      <b/>
      <sz val="10"/>
      <color theme="1"/>
      <name val="Times New Roman"/>
      <family val="1"/>
    </font>
    <font>
      <b/>
      <sz val="12"/>
      <color theme="1"/>
      <name val="DV-TTYogesh"/>
      <family val="5"/>
    </font>
    <font>
      <sz val="14"/>
      <color theme="1"/>
      <name val="Times New Roman"/>
      <family val="1"/>
    </font>
    <font>
      <sz val="12"/>
      <color theme="1"/>
      <name val="Times New Roman"/>
      <family val="1"/>
    </font>
    <font>
      <sz val="11"/>
      <color theme="1"/>
      <name val="DV-TTYogesh"/>
      <family val="5"/>
    </font>
    <font>
      <sz val="12"/>
      <color theme="1"/>
      <name val="DV-TTYogesh"/>
      <family val="5"/>
    </font>
    <font>
      <b/>
      <u/>
      <sz val="20"/>
      <color theme="1"/>
      <name val="DV-TTYogesh"/>
      <family val="5"/>
    </font>
    <font>
      <b/>
      <u/>
      <sz val="14"/>
      <color theme="1"/>
      <name val="DV-TTYogesh"/>
      <family val="5"/>
    </font>
    <font>
      <vertAlign val="subscript"/>
      <sz val="14"/>
      <color theme="1"/>
      <name val="DV-TTYogesh"/>
      <family val="5"/>
    </font>
    <font>
      <b/>
      <sz val="18"/>
      <color theme="1"/>
      <name val="DV-TTYogesh"/>
      <family val="5"/>
    </font>
    <font>
      <u/>
      <sz val="16"/>
      <color theme="1"/>
      <name val="DV-TTYogesh"/>
      <family val="5"/>
    </font>
    <font>
      <sz val="12"/>
      <color theme="1"/>
      <name val="Arial"/>
      <family val="2"/>
    </font>
    <font>
      <b/>
      <sz val="14"/>
      <color theme="1"/>
      <name val="Arial"/>
      <family val="2"/>
    </font>
    <font>
      <b/>
      <sz val="12"/>
      <color theme="1"/>
      <name val="Arial"/>
      <family val="2"/>
    </font>
    <font>
      <sz val="13.5"/>
      <color theme="1"/>
      <name val="DV-TTYogesh"/>
      <family val="5"/>
    </font>
    <font>
      <b/>
      <sz val="22"/>
      <color theme="1"/>
      <name val="DV-TTYogesh"/>
      <family val="5"/>
    </font>
    <font>
      <sz val="10"/>
      <color theme="1"/>
      <name val="Times New Roman"/>
      <family val="1"/>
    </font>
    <font>
      <b/>
      <u/>
      <sz val="16"/>
      <color theme="1"/>
      <name val="DV-TTYogesh"/>
      <family val="5"/>
    </font>
    <font>
      <sz val="16"/>
      <color theme="1"/>
      <name val="Calibri"/>
      <family val="2"/>
      <scheme val="minor"/>
    </font>
    <font>
      <sz val="16"/>
      <color theme="1"/>
      <name val="Times New Roman"/>
      <family val="1"/>
    </font>
    <font>
      <b/>
      <sz val="11"/>
      <color theme="1"/>
      <name val="Arial"/>
      <family val="2"/>
    </font>
    <font>
      <b/>
      <sz val="16"/>
      <color rgb="FF000000"/>
      <name val="DV-TTYogesh"/>
      <family val="5"/>
    </font>
    <font>
      <b/>
      <sz val="15.5"/>
      <color theme="1"/>
      <name val="DV-TTYogesh"/>
      <family val="5"/>
    </font>
    <font>
      <sz val="15.5"/>
      <color theme="1"/>
      <name val="DV-TTYogesh"/>
      <family val="5"/>
    </font>
    <font>
      <b/>
      <sz val="10"/>
      <color theme="1"/>
      <name val="Arial"/>
      <family val="2"/>
    </font>
    <font>
      <sz val="10"/>
      <color theme="1"/>
      <name val="Arial"/>
      <family val="2"/>
    </font>
    <font>
      <sz val="10"/>
      <color theme="1"/>
      <name val="DV-TTYogesh"/>
      <family val="5"/>
    </font>
    <font>
      <b/>
      <sz val="15"/>
      <color theme="1"/>
      <name val="DV-TTYogesh"/>
      <family val="5"/>
    </font>
    <font>
      <sz val="9"/>
      <color theme="1"/>
      <name val="Arial"/>
      <family val="2"/>
    </font>
    <font>
      <sz val="11"/>
      <color theme="1"/>
      <name val="Arial"/>
      <family val="2"/>
    </font>
    <font>
      <sz val="9.5"/>
      <color theme="1"/>
      <name val="Arial"/>
      <family val="2"/>
    </font>
    <font>
      <sz val="12"/>
      <color theme="1"/>
      <name val="Calibri"/>
      <family val="2"/>
      <scheme val="minor"/>
    </font>
    <font>
      <sz val="18"/>
      <color theme="1"/>
      <name val="Bodoni MT Black"/>
      <family val="1"/>
    </font>
    <font>
      <sz val="6"/>
      <color theme="1"/>
      <name val="Arial"/>
      <family val="2"/>
    </font>
    <font>
      <sz val="7"/>
      <color theme="1"/>
      <name val="Arial"/>
      <family val="2"/>
    </font>
    <font>
      <sz val="7"/>
      <color theme="1"/>
      <name val="Calibri"/>
      <family val="2"/>
      <scheme val="minor"/>
    </font>
    <font>
      <sz val="18"/>
      <color theme="1"/>
      <name val="DV-TTYogesh"/>
      <family val="5"/>
    </font>
    <font>
      <b/>
      <u/>
      <sz val="18"/>
      <color theme="1"/>
      <name val="DV-TTYogesh"/>
      <family val="5"/>
    </font>
    <font>
      <u/>
      <sz val="25"/>
      <color theme="1"/>
      <name val="DV-TTYogesh"/>
      <family val="5"/>
    </font>
    <font>
      <b/>
      <u/>
      <sz val="23"/>
      <color theme="1"/>
      <name val="DV-TTYogesh"/>
      <family val="5"/>
    </font>
    <font>
      <sz val="10"/>
      <name val="Arial"/>
      <family val="2"/>
    </font>
    <font>
      <b/>
      <sz val="16"/>
      <name val="Arial"/>
      <family val="2"/>
    </font>
    <font>
      <sz val="12"/>
      <name val="Arial"/>
      <family val="2"/>
    </font>
    <font>
      <sz val="14"/>
      <name val="Arial"/>
      <family val="2"/>
    </font>
    <font>
      <b/>
      <sz val="14"/>
      <name val="Arial"/>
      <family val="2"/>
    </font>
    <font>
      <b/>
      <sz val="12"/>
      <name val="Arial"/>
      <family val="2"/>
    </font>
    <font>
      <b/>
      <sz val="10"/>
      <name val="Arial"/>
      <family val="2"/>
    </font>
    <font>
      <sz val="12"/>
      <name val="Times New Roman"/>
      <family val="1"/>
    </font>
    <font>
      <sz val="14"/>
      <name val="Times New Roman"/>
      <family val="1"/>
    </font>
    <font>
      <b/>
      <sz val="16"/>
      <name val="Times New Roman"/>
      <family val="1"/>
    </font>
    <font>
      <u/>
      <sz val="10"/>
      <color indexed="12"/>
      <name val="Arial"/>
      <family val="2"/>
    </font>
    <font>
      <sz val="10"/>
      <name val="Times New Roman"/>
      <family val="1"/>
    </font>
    <font>
      <b/>
      <sz val="12"/>
      <name val="Times New Roman"/>
      <family val="1"/>
    </font>
    <font>
      <b/>
      <sz val="14"/>
      <name val="Times New Roman"/>
      <family val="1"/>
    </font>
    <font>
      <b/>
      <u/>
      <sz val="10"/>
      <color theme="1"/>
      <name val="Arial"/>
      <family val="2"/>
    </font>
    <font>
      <sz val="16"/>
      <name val="DV-TTYogesh"/>
      <family val="5"/>
    </font>
    <font>
      <sz val="16"/>
      <name val="Arial"/>
      <family val="2"/>
    </font>
    <font>
      <sz val="16"/>
      <name val="Times New Roman"/>
      <family val="1"/>
    </font>
    <font>
      <sz val="9"/>
      <name val="Arial"/>
      <family val="2"/>
    </font>
    <font>
      <b/>
      <sz val="14"/>
      <name val="DV-TTYogesh"/>
      <family val="5"/>
    </font>
    <font>
      <sz val="14"/>
      <name val="DV-TTYogesh"/>
      <family val="5"/>
    </font>
    <font>
      <b/>
      <sz val="16"/>
      <name val="DV-TTYogesh"/>
      <family val="5"/>
    </font>
    <font>
      <b/>
      <sz val="10"/>
      <name val="DV-TTYogesh"/>
      <family val="5"/>
    </font>
    <font>
      <b/>
      <sz val="12"/>
      <name val="DV-TTYogesh"/>
      <family val="5"/>
    </font>
    <font>
      <b/>
      <sz val="11"/>
      <name val="DV-TTYogesh"/>
      <family val="5"/>
    </font>
    <font>
      <sz val="7"/>
      <name val="Times New Roman"/>
      <family val="1"/>
    </font>
    <font>
      <sz val="12"/>
      <name val="DV-TTYogesh"/>
      <family val="5"/>
    </font>
    <font>
      <sz val="12"/>
      <name val="Wingdings"/>
      <charset val="2"/>
    </font>
    <font>
      <b/>
      <sz val="20"/>
      <name val="DV-TTYogesh"/>
      <family val="5"/>
    </font>
    <font>
      <b/>
      <sz val="22"/>
      <name val="DV-TTYogesh"/>
      <family val="5"/>
    </font>
    <font>
      <sz val="13"/>
      <name val="Times New Roman"/>
      <family val="1"/>
    </font>
    <font>
      <b/>
      <sz val="18"/>
      <name val="DV-TTYogesh"/>
      <family val="5"/>
    </font>
    <font>
      <sz val="20"/>
      <color theme="1"/>
      <name val="DV-TTYogesh"/>
      <family val="5"/>
    </font>
    <font>
      <sz val="13.1"/>
      <color theme="1"/>
      <name val="DV-TTYogesh"/>
      <family val="5"/>
    </font>
    <font>
      <b/>
      <u/>
      <sz val="19"/>
      <color theme="1"/>
      <name val="DV-TTYogesh"/>
      <family val="5"/>
    </font>
    <font>
      <b/>
      <u/>
      <sz val="21"/>
      <color theme="1"/>
      <name val="DV-TTYogesh"/>
      <family val="5"/>
    </font>
    <font>
      <b/>
      <sz val="17"/>
      <color theme="1"/>
      <name val="DV-TTYogesh"/>
      <family val="5"/>
    </font>
    <font>
      <b/>
      <u/>
      <sz val="17"/>
      <color theme="1"/>
      <name val="DV-TTYogesh"/>
      <family val="5"/>
    </font>
    <font>
      <sz val="60"/>
      <name val="Wingdings"/>
      <charset val="2"/>
    </font>
    <font>
      <b/>
      <sz val="11"/>
      <color theme="1"/>
      <name val="Calibri"/>
      <family val="2"/>
      <scheme val="minor"/>
    </font>
    <font>
      <b/>
      <sz val="12"/>
      <color theme="1"/>
      <name val="Calibri"/>
      <family val="2"/>
      <scheme val="minor"/>
    </font>
    <font>
      <b/>
      <sz val="12"/>
      <color rgb="FF000000"/>
      <name val="Arial"/>
      <family val="2"/>
    </font>
    <font>
      <b/>
      <sz val="10"/>
      <color theme="1"/>
      <name val="Calibri"/>
      <family val="2"/>
      <scheme val="minor"/>
    </font>
    <font>
      <b/>
      <sz val="10"/>
      <color theme="1"/>
      <name val="DV-TTYogesh"/>
      <family val="5"/>
    </font>
    <font>
      <sz val="8"/>
      <color theme="1"/>
      <name val="Arial Black"/>
      <family val="2"/>
    </font>
    <font>
      <sz val="9"/>
      <color theme="1"/>
      <name val="Arial Black"/>
      <family val="2"/>
    </font>
    <font>
      <sz val="10"/>
      <color theme="1"/>
      <name val="Arial Black"/>
      <family val="2"/>
    </font>
    <font>
      <sz val="10"/>
      <name val="Tahoma"/>
      <family val="2"/>
    </font>
    <font>
      <b/>
      <sz val="12"/>
      <name val="DVW-TTYogesh"/>
      <family val="5"/>
    </font>
    <font>
      <b/>
      <sz val="12"/>
      <color indexed="8"/>
      <name val="Calibri"/>
      <family val="2"/>
    </font>
    <font>
      <u/>
      <sz val="11"/>
      <color indexed="12"/>
      <name val="Calibri"/>
      <family val="2"/>
    </font>
    <font>
      <sz val="11"/>
      <color indexed="8"/>
      <name val="Calibri"/>
      <family val="2"/>
    </font>
    <font>
      <b/>
      <sz val="12"/>
      <color rgb="FFFF0000"/>
      <name val="Calibri"/>
      <family val="2"/>
      <scheme val="minor"/>
    </font>
    <font>
      <sz val="14"/>
      <color theme="1"/>
      <name val="Courier"/>
      <family val="3"/>
    </font>
    <font>
      <b/>
      <sz val="11"/>
      <color theme="1"/>
      <name val="DV-TTYogesh"/>
      <family val="5"/>
    </font>
    <font>
      <sz val="14"/>
      <color theme="1"/>
      <name val="Arial Rounded MT Bold"/>
      <family val="2"/>
    </font>
    <font>
      <sz val="12"/>
      <color theme="1"/>
      <name val="Arial Rounded MT Bold"/>
      <family val="2"/>
    </font>
    <font>
      <sz val="14"/>
      <color theme="1"/>
      <name val="Calibri"/>
      <family val="2"/>
      <scheme val="minor"/>
    </font>
    <font>
      <sz val="10"/>
      <color theme="1"/>
      <name val="Calibri"/>
      <family val="2"/>
      <scheme val="minor"/>
    </font>
    <font>
      <b/>
      <sz val="9"/>
      <name val="Arial"/>
      <family val="2"/>
    </font>
    <font>
      <b/>
      <sz val="11"/>
      <color theme="1"/>
      <name val="Corbel"/>
      <family val="2"/>
    </font>
    <font>
      <sz val="11"/>
      <color rgb="FFFF0000"/>
      <name val="Calibri"/>
      <family val="2"/>
      <scheme val="minor"/>
    </font>
    <font>
      <sz val="11"/>
      <color theme="0"/>
      <name val="Calibri"/>
      <family val="2"/>
      <scheme val="minor"/>
    </font>
    <font>
      <b/>
      <sz val="14"/>
      <color theme="1"/>
      <name val="Calibri"/>
      <family val="2"/>
      <scheme val="minor"/>
    </font>
    <font>
      <b/>
      <sz val="16"/>
      <color theme="1"/>
      <name val="Calibri"/>
      <family val="2"/>
      <scheme val="minor"/>
    </font>
    <font>
      <b/>
      <sz val="8"/>
      <name val="Arial"/>
      <family val="2"/>
    </font>
    <font>
      <b/>
      <sz val="12"/>
      <color theme="1" tint="0.34998626667073579"/>
      <name val="Arial"/>
      <family val="2"/>
    </font>
    <font>
      <b/>
      <sz val="12"/>
      <color indexed="12"/>
      <name val="Arial"/>
      <family val="2"/>
    </font>
    <font>
      <b/>
      <sz val="10"/>
      <color rgb="FF000000"/>
      <name val="Arial"/>
      <family val="2"/>
    </font>
    <font>
      <b/>
      <sz val="11"/>
      <color rgb="FF000000"/>
      <name val="Arial"/>
      <family val="2"/>
    </font>
    <font>
      <b/>
      <sz val="11"/>
      <name val="Arial"/>
      <family val="2"/>
    </font>
    <font>
      <sz val="12"/>
      <color indexed="8"/>
      <name val="Calibri"/>
      <family val="2"/>
    </font>
    <font>
      <b/>
      <sz val="11"/>
      <color rgb="FFFF0000"/>
      <name val="Times New Roman"/>
      <family val="1"/>
    </font>
    <font>
      <b/>
      <sz val="14"/>
      <color rgb="FFFF0000"/>
      <name val="Times New Roman"/>
      <family val="1"/>
    </font>
    <font>
      <b/>
      <sz val="12"/>
      <color rgb="FFFF0000"/>
      <name val="Times New Roman"/>
      <family val="1"/>
    </font>
    <font>
      <b/>
      <sz val="10"/>
      <color theme="1"/>
      <name val="Arial Black"/>
      <family val="2"/>
    </font>
    <font>
      <sz val="11"/>
      <name val="Arial"/>
      <family val="2"/>
    </font>
    <font>
      <sz val="11"/>
      <color theme="1"/>
      <name val="Arial Black"/>
      <family val="2"/>
    </font>
    <font>
      <sz val="9"/>
      <color theme="1"/>
      <name val="Calibri"/>
      <family val="2"/>
      <scheme val="minor"/>
    </font>
    <font>
      <b/>
      <sz val="14"/>
      <color rgb="FF0070C0"/>
      <name val="DV-TTYogesh"/>
      <family val="5"/>
    </font>
    <font>
      <sz val="14"/>
      <color theme="1"/>
      <name val="Arial"/>
      <family val="2"/>
    </font>
    <font>
      <b/>
      <sz val="14"/>
      <color rgb="FFFF0000"/>
      <name val="DV-TTYogesh"/>
      <family val="5"/>
    </font>
    <font>
      <sz val="12"/>
      <color theme="1"/>
      <name val="Corbel"/>
      <family val="2"/>
    </font>
    <font>
      <sz val="14"/>
      <color rgb="FFFF0000"/>
      <name val="DV-TTYogesh"/>
      <family val="5"/>
    </font>
    <font>
      <b/>
      <sz val="16"/>
      <color rgb="FFFF0000"/>
      <name val="DV-TTYogesh"/>
      <family val="5"/>
    </font>
    <font>
      <b/>
      <sz val="14"/>
      <color rgb="FFFFFF00"/>
      <name val="Calibri"/>
      <family val="2"/>
      <scheme val="minor"/>
    </font>
    <font>
      <b/>
      <sz val="16"/>
      <color rgb="FFFFFF00"/>
      <name val="Calibri"/>
      <family val="2"/>
      <scheme val="minor"/>
    </font>
    <font>
      <u/>
      <sz val="12"/>
      <name val="Arial"/>
      <family val="2"/>
    </font>
    <font>
      <sz val="17"/>
      <color theme="1"/>
      <name val="DV-TTYogesh"/>
      <family val="5"/>
    </font>
    <font>
      <b/>
      <sz val="10"/>
      <name val="DVW-TTYogesh"/>
      <family val="5"/>
    </font>
    <font>
      <sz val="10"/>
      <name val="DV-TTYogesh"/>
      <family val="5"/>
    </font>
    <font>
      <b/>
      <sz val="10"/>
      <name val="DV-TTBhima"/>
      <family val="5"/>
    </font>
    <font>
      <b/>
      <sz val="9"/>
      <color indexed="81"/>
      <name val="Tahoma"/>
      <family val="2"/>
    </font>
    <font>
      <sz val="9"/>
      <color indexed="81"/>
      <name val="Tahoma"/>
      <family val="2"/>
    </font>
    <font>
      <sz val="11"/>
      <color rgb="FF000000"/>
      <name val="Calibri"/>
      <family val="2"/>
    </font>
    <font>
      <b/>
      <sz val="12"/>
      <color rgb="FF000000"/>
      <name val="Calibri"/>
      <family val="2"/>
    </font>
    <font>
      <u/>
      <sz val="11"/>
      <color theme="10"/>
      <name val="Calibri"/>
      <family val="2"/>
    </font>
    <font>
      <b/>
      <sz val="14"/>
      <color rgb="FF000000"/>
      <name val="Courier New"/>
      <family val="3"/>
    </font>
    <font>
      <b/>
      <sz val="11"/>
      <color rgb="FFFF0000"/>
      <name val="Calibri"/>
      <family val="2"/>
      <scheme val="minor"/>
    </font>
    <font>
      <b/>
      <sz val="14"/>
      <color rgb="FFFF0000"/>
      <name val="Calibri"/>
      <family val="2"/>
      <scheme val="minor"/>
    </font>
    <font>
      <b/>
      <i/>
      <sz val="18"/>
      <color theme="1"/>
      <name val="DV-TTYogesh"/>
      <family val="5"/>
    </font>
    <font>
      <b/>
      <sz val="12"/>
      <color theme="1"/>
      <name val="Corbel"/>
      <family val="2"/>
    </font>
    <font>
      <b/>
      <sz val="13"/>
      <name val="DV-TTYogesh"/>
      <family val="5"/>
    </font>
    <font>
      <b/>
      <sz val="16"/>
      <color theme="1"/>
      <name val="DV-TTSurekh"/>
      <family val="5"/>
    </font>
    <font>
      <b/>
      <sz val="28"/>
      <color theme="1"/>
      <name val="DV-TTYogesh"/>
      <family val="5"/>
    </font>
    <font>
      <b/>
      <sz val="9"/>
      <color theme="1"/>
      <name val="DV-TTYogesh"/>
      <family val="5"/>
    </font>
    <font>
      <sz val="10.5"/>
      <color theme="1"/>
      <name val="DV-TTYogesh"/>
      <family val="5"/>
    </font>
    <font>
      <sz val="9"/>
      <color theme="1"/>
      <name val="DV-TTYogesh"/>
      <family val="5"/>
    </font>
    <font>
      <b/>
      <sz val="10.5"/>
      <color theme="1"/>
      <name val="DV-TTYogesh"/>
      <family val="5"/>
    </font>
    <font>
      <sz val="8"/>
      <name val="Arial"/>
      <family val="2"/>
    </font>
    <font>
      <b/>
      <sz val="20"/>
      <color theme="1"/>
      <name val="Bodoni MT Black"/>
      <family val="1"/>
    </font>
    <font>
      <b/>
      <sz val="14"/>
      <color theme="1" tint="4.9989318521683403E-2"/>
      <name val="DV-TTYogesh"/>
      <family val="5"/>
    </font>
    <font>
      <sz val="12"/>
      <color theme="1"/>
      <name val="Arial Black"/>
      <family val="2"/>
    </font>
    <font>
      <b/>
      <sz val="12"/>
      <color rgb="FF000000"/>
      <name val="Courier New"/>
      <family val="3"/>
    </font>
    <font>
      <sz val="11.5"/>
      <color theme="1"/>
      <name val="DV-TTYogesh"/>
      <family val="5"/>
    </font>
    <font>
      <b/>
      <sz val="9"/>
      <color rgb="FF000000"/>
      <name val="Courier New"/>
      <family val="3"/>
    </font>
    <font>
      <sz val="14"/>
      <color theme="1" tint="4.9989318521683403E-2"/>
      <name val="DV-TTYogesh"/>
      <family val="5"/>
    </font>
    <font>
      <sz val="11"/>
      <color theme="1" tint="4.9989318521683403E-2"/>
      <name val="Calibri"/>
      <family val="2"/>
      <scheme val="minor"/>
    </font>
    <font>
      <sz val="10"/>
      <color theme="1" tint="4.9989318521683403E-2"/>
      <name val="Calibri"/>
      <family val="2"/>
      <scheme val="minor"/>
    </font>
    <font>
      <sz val="12"/>
      <color theme="1" tint="4.9989318521683403E-2"/>
      <name val="Calibri"/>
      <family val="2"/>
      <scheme val="minor"/>
    </font>
    <font>
      <sz val="12"/>
      <color theme="1" tint="4.9989318521683403E-2"/>
      <name val="DV-TTYogesh"/>
      <family val="5"/>
    </font>
    <font>
      <sz val="14"/>
      <color theme="1" tint="4.9989318521683403E-2"/>
      <name val="Calibri"/>
      <family val="2"/>
      <scheme val="minor"/>
    </font>
    <font>
      <b/>
      <sz val="11"/>
      <color theme="1" tint="4.9989318521683403E-2"/>
      <name val="Calibri"/>
      <family val="2"/>
      <scheme val="minor"/>
    </font>
    <font>
      <sz val="11"/>
      <color theme="1" tint="4.9989318521683403E-2"/>
      <name val="MG Shree"/>
      <family val="5"/>
    </font>
    <font>
      <sz val="11"/>
      <color theme="1" tint="4.9989318521683403E-2"/>
      <name val="DV-TTYogesh"/>
      <family val="5"/>
    </font>
    <font>
      <b/>
      <sz val="11"/>
      <color theme="1" tint="4.9989318521683403E-2"/>
      <name val="DV-TTYogesh"/>
      <family val="5"/>
    </font>
    <font>
      <sz val="10"/>
      <color theme="1" tint="4.9989318521683403E-2"/>
      <name val="Arial"/>
      <family val="2"/>
    </font>
    <font>
      <b/>
      <sz val="10"/>
      <color theme="1" tint="4.9989318521683403E-2"/>
      <name val="Arial"/>
      <family val="2"/>
    </font>
    <font>
      <sz val="16"/>
      <color theme="1" tint="4.9989318521683403E-2"/>
      <name val="MG Shree"/>
      <family val="5"/>
    </font>
    <font>
      <b/>
      <sz val="9"/>
      <color theme="1" tint="4.9989318521683403E-2"/>
      <name val="Arial"/>
      <family val="2"/>
    </font>
    <font>
      <b/>
      <sz val="12"/>
      <color theme="1" tint="4.9989318521683403E-2"/>
      <name val="Calibri"/>
      <family val="2"/>
      <scheme val="minor"/>
    </font>
    <font>
      <b/>
      <sz val="16"/>
      <color theme="1" tint="4.9989318521683403E-2"/>
      <name val="DV-TTYogesh"/>
      <family val="5"/>
    </font>
    <font>
      <sz val="16"/>
      <color theme="1" tint="4.9989318521683403E-2"/>
      <name val="DV-TTYogesh"/>
      <family val="5"/>
    </font>
    <font>
      <b/>
      <sz val="10"/>
      <color theme="1" tint="4.9989318521683403E-2"/>
      <name val="Calibri"/>
      <family val="2"/>
      <scheme val="minor"/>
    </font>
    <font>
      <b/>
      <sz val="12"/>
      <color theme="1" tint="4.9989318521683403E-2"/>
      <name val="Arial"/>
      <family val="2"/>
    </font>
    <font>
      <sz val="14"/>
      <color theme="1" tint="4.9989318521683403E-2"/>
      <name val="Corbel"/>
      <family val="2"/>
    </font>
    <font>
      <b/>
      <sz val="14"/>
      <color theme="1" tint="4.9989318521683403E-2"/>
      <name val="Arial"/>
      <family val="2"/>
    </font>
    <font>
      <sz val="8"/>
      <color theme="1" tint="4.9989318521683403E-2"/>
      <name val="Arial Black"/>
      <family val="2"/>
    </font>
    <font>
      <sz val="10"/>
      <color theme="1" tint="4.9989318521683403E-2"/>
      <name val="DV-TTYogesh"/>
      <family val="5"/>
    </font>
    <font>
      <b/>
      <sz val="16"/>
      <color rgb="FFFF0000"/>
      <name val="Calibri"/>
      <family val="2"/>
      <scheme val="minor"/>
    </font>
    <font>
      <b/>
      <sz val="11"/>
      <name val="DVW-TTYogesh"/>
      <family val="5"/>
    </font>
    <font>
      <sz val="18"/>
      <color rgb="FFFFFF00"/>
      <name val="DV-TTYogesh"/>
      <family val="5"/>
    </font>
    <font>
      <sz val="11"/>
      <color rgb="FF000000"/>
      <name val="Courier New"/>
      <family val="3"/>
    </font>
    <font>
      <sz val="14"/>
      <color rgb="FF000000"/>
      <name val="Courier New"/>
      <family val="3"/>
    </font>
    <font>
      <b/>
      <shadow/>
      <sz val="24"/>
      <color rgb="FFE0322D"/>
      <name val="Calibri"/>
      <family val="2"/>
      <scheme val="minor"/>
    </font>
    <font>
      <sz val="11"/>
      <color rgb="FF9999FF"/>
      <name val="Calibri"/>
      <family val="2"/>
      <scheme val="minor"/>
    </font>
    <font>
      <b/>
      <sz val="26"/>
      <color rgb="FFFF0000"/>
      <name val="DV-TTYogesh"/>
      <family val="5"/>
    </font>
    <font>
      <b/>
      <sz val="18"/>
      <color rgb="FFFF0000"/>
      <name val="DV-TTYogesh"/>
      <family val="5"/>
    </font>
    <font>
      <b/>
      <sz val="22"/>
      <color rgb="FFFF0000"/>
      <name val="DV-TTYogesh"/>
      <family val="5"/>
    </font>
    <font>
      <sz val="22"/>
      <color theme="1"/>
      <name val="DV-TTYogesh"/>
      <family val="5"/>
    </font>
    <font>
      <b/>
      <sz val="18"/>
      <color rgb="FFFF0000"/>
      <name val="Calibri"/>
      <family val="2"/>
      <scheme val="minor"/>
    </font>
    <font>
      <b/>
      <sz val="18"/>
      <name val="Arial"/>
      <family val="2"/>
    </font>
    <font>
      <b/>
      <sz val="16"/>
      <color rgb="FF000000"/>
      <name val="Courier New"/>
      <family val="3"/>
    </font>
    <font>
      <u/>
      <sz val="20"/>
      <color indexed="12"/>
      <name val="Arial"/>
      <family val="2"/>
    </font>
    <font>
      <b/>
      <sz val="14"/>
      <color rgb="FFFF0000"/>
      <name val="Arial"/>
      <family val="2"/>
    </font>
    <font>
      <b/>
      <sz val="20"/>
      <color rgb="FFFF0000"/>
      <name val="DV-TTYogesh"/>
      <family val="5"/>
    </font>
    <font>
      <b/>
      <sz val="20"/>
      <color theme="1" tint="4.9989318521683403E-2"/>
      <name val="DV-TTYogesh"/>
      <family val="5"/>
    </font>
    <font>
      <b/>
      <i/>
      <sz val="14"/>
      <color rgb="FF000000"/>
      <name val="Calibri"/>
      <family val="2"/>
    </font>
    <font>
      <b/>
      <sz val="14"/>
      <color rgb="FF000000"/>
      <name val="Calibri"/>
      <family val="2"/>
    </font>
    <font>
      <b/>
      <sz val="16"/>
      <color rgb="FF000000"/>
      <name val="Calibri"/>
      <family val="2"/>
    </font>
    <font>
      <b/>
      <sz val="14"/>
      <color theme="1"/>
      <name val="David"/>
      <family val="2"/>
      <charset val="177"/>
    </font>
    <font>
      <b/>
      <sz val="16"/>
      <color theme="1"/>
      <name val="Courier New"/>
      <family val="3"/>
    </font>
    <font>
      <b/>
      <i/>
      <sz val="22"/>
      <color rgb="FF002060"/>
      <name val="Calibri"/>
      <family val="2"/>
    </font>
    <font>
      <b/>
      <sz val="14"/>
      <color rgb="FFF3476C"/>
      <name val="Arial"/>
      <family val="2"/>
    </font>
    <font>
      <b/>
      <sz val="9"/>
      <color theme="1"/>
      <name val="Calibri"/>
      <family val="2"/>
      <scheme val="minor"/>
    </font>
  </fonts>
  <fills count="38">
    <fill>
      <patternFill patternType="none"/>
    </fill>
    <fill>
      <patternFill patternType="gray125"/>
    </fill>
    <fill>
      <patternFill patternType="solid">
        <fgColor indexed="22"/>
        <bgColor indexed="64"/>
      </patternFill>
    </fill>
    <fill>
      <patternFill patternType="solid">
        <fgColor rgb="FFFFFF00"/>
        <bgColor indexed="64"/>
      </patternFill>
    </fill>
    <fill>
      <patternFill patternType="solid">
        <fgColor indexed="13"/>
        <bgColor indexed="64"/>
      </patternFill>
    </fill>
    <fill>
      <patternFill patternType="solid">
        <fgColor indexed="51"/>
        <bgColor indexed="64"/>
      </patternFill>
    </fill>
    <fill>
      <patternFill patternType="solid">
        <fgColor indexed="26"/>
      </patternFill>
    </fill>
    <fill>
      <patternFill patternType="solid">
        <fgColor theme="7" tint="0.79998168889431442"/>
        <bgColor indexed="64"/>
      </patternFill>
    </fill>
    <fill>
      <patternFill patternType="solid">
        <fgColor rgb="FF92D050"/>
        <bgColor indexed="64"/>
      </patternFill>
    </fill>
    <fill>
      <patternFill patternType="solid">
        <fgColor theme="3" tint="0.79998168889431442"/>
        <bgColor indexed="64"/>
      </patternFill>
    </fill>
    <fill>
      <patternFill patternType="solid">
        <fgColor rgb="FF00B0F0"/>
        <bgColor indexed="64"/>
      </patternFill>
    </fill>
    <fill>
      <patternFill patternType="solid">
        <fgColor theme="4" tint="0.59999389629810485"/>
        <bgColor indexed="64"/>
      </patternFill>
    </fill>
    <fill>
      <patternFill patternType="solid">
        <fgColor theme="9" tint="0.79998168889431442"/>
        <bgColor indexed="64"/>
      </patternFill>
    </fill>
    <fill>
      <patternFill patternType="solid">
        <fgColor rgb="FFFFC000"/>
        <bgColor indexed="64"/>
      </patternFill>
    </fill>
    <fill>
      <patternFill patternType="solid">
        <fgColor theme="5" tint="0.39997558519241921"/>
        <bgColor indexed="64"/>
      </patternFill>
    </fill>
    <fill>
      <patternFill patternType="solid">
        <fgColor theme="7" tint="0.39997558519241921"/>
        <bgColor indexed="64"/>
      </patternFill>
    </fill>
    <fill>
      <patternFill patternType="solid">
        <fgColor theme="6" tint="-0.249977111117893"/>
        <bgColor indexed="64"/>
      </patternFill>
    </fill>
    <fill>
      <patternFill patternType="solid">
        <fgColor rgb="FF00B050"/>
        <bgColor indexed="64"/>
      </patternFill>
    </fill>
    <fill>
      <patternFill patternType="solid">
        <fgColor theme="4" tint="0.39997558519241921"/>
        <bgColor indexed="64"/>
      </patternFill>
    </fill>
    <fill>
      <patternFill patternType="solid">
        <fgColor theme="8" tint="0.39997558519241921"/>
        <bgColor indexed="64"/>
      </patternFill>
    </fill>
    <fill>
      <patternFill patternType="solid">
        <fgColor theme="2" tint="-0.499984740745262"/>
        <bgColor indexed="64"/>
      </patternFill>
    </fill>
    <fill>
      <patternFill patternType="solid">
        <fgColor theme="0"/>
        <bgColor indexed="64"/>
      </patternFill>
    </fill>
    <fill>
      <patternFill patternType="solid">
        <fgColor theme="0" tint="-0.14999847407452621"/>
        <bgColor indexed="64"/>
      </patternFill>
    </fill>
    <fill>
      <patternFill patternType="solid">
        <fgColor theme="2" tint="-0.749992370372631"/>
        <bgColor indexed="64"/>
      </patternFill>
    </fill>
    <fill>
      <patternFill patternType="lightVertical">
        <fgColor rgb="FFCCCC00"/>
        <bgColor theme="6" tint="0.79998168889431442"/>
      </patternFill>
    </fill>
    <fill>
      <patternFill patternType="lightVertical">
        <fgColor rgb="FFFFFF00"/>
        <bgColor theme="6" tint="0.79998168889431442"/>
      </patternFill>
    </fill>
    <fill>
      <patternFill patternType="lightVertical">
        <fgColor theme="6"/>
        <bgColor theme="6" tint="0.79998168889431442"/>
      </patternFill>
    </fill>
    <fill>
      <patternFill patternType="lightGrid">
        <fgColor theme="6"/>
        <bgColor theme="2" tint="-9.9978637043366805E-2"/>
      </patternFill>
    </fill>
    <fill>
      <patternFill patternType="lightGrid">
        <fgColor theme="6"/>
        <bgColor theme="0" tint="-0.14996795556505021"/>
      </patternFill>
    </fill>
    <fill>
      <gradientFill degree="90">
        <stop position="0">
          <color theme="4"/>
        </stop>
        <stop position="1">
          <color theme="6"/>
        </stop>
      </gradientFill>
    </fill>
    <fill>
      <gradientFill degree="90">
        <stop position="0">
          <color theme="6"/>
        </stop>
        <stop position="1">
          <color theme="4"/>
        </stop>
      </gradientFill>
    </fill>
    <fill>
      <gradientFill type="path">
        <stop position="0">
          <color theme="0"/>
        </stop>
        <stop position="1">
          <color theme="7" tint="0.40000610370189521"/>
        </stop>
      </gradientFill>
    </fill>
    <fill>
      <patternFill patternType="solid">
        <fgColor theme="9" tint="-0.249977111117893"/>
        <bgColor indexed="64"/>
      </patternFill>
    </fill>
    <fill>
      <patternFill patternType="lightGrid">
        <fgColor theme="6"/>
        <bgColor rgb="FFFFFF00"/>
      </patternFill>
    </fill>
    <fill>
      <patternFill patternType="gray0625">
        <fgColor auto="1"/>
        <bgColor theme="5" tint="0.79998168889431442"/>
      </patternFill>
    </fill>
    <fill>
      <patternFill patternType="gray125">
        <fgColor auto="1"/>
        <bgColor theme="7" tint="0.79998168889431442"/>
      </patternFill>
    </fill>
    <fill>
      <patternFill patternType="solid">
        <fgColor theme="5" tint="0.79998168889431442"/>
        <bgColor indexed="64"/>
      </patternFill>
    </fill>
    <fill>
      <patternFill patternType="gray0625">
        <fgColor theme="6"/>
        <bgColor theme="7" tint="0.79998168889431442"/>
      </patternFill>
    </fill>
  </fills>
  <borders count="9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thin">
        <color indexed="64"/>
      </left>
      <right style="medium">
        <color indexed="64"/>
      </right>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right/>
      <top style="thin">
        <color indexed="64"/>
      </top>
      <bottom/>
      <diagonal/>
    </border>
    <border>
      <left/>
      <right/>
      <top/>
      <bottom style="thin">
        <color indexed="64"/>
      </bottom>
      <diagonal/>
    </border>
    <border>
      <left/>
      <right style="medium">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double">
        <color indexed="64"/>
      </bottom>
      <diagonal/>
    </border>
    <border>
      <left/>
      <right/>
      <top/>
      <bottom style="double">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indexed="64"/>
      </left>
      <right style="medium">
        <color rgb="FF9E9E9E"/>
      </right>
      <top style="medium">
        <color indexed="64"/>
      </top>
      <bottom style="medium">
        <color rgb="FF9E9E9E"/>
      </bottom>
      <diagonal/>
    </border>
    <border>
      <left/>
      <right style="medium">
        <color indexed="64"/>
      </right>
      <top style="thin">
        <color indexed="64"/>
      </top>
      <bottom style="medium">
        <color indexed="64"/>
      </bottom>
      <diagonal/>
    </border>
    <border>
      <left style="medium">
        <color indexed="64"/>
      </left>
      <right/>
      <top/>
      <bottom style="thin">
        <color rgb="FF000000"/>
      </bottom>
      <diagonal/>
    </border>
    <border>
      <left/>
      <right style="thin">
        <color rgb="FF000000"/>
      </right>
      <top style="thin">
        <color rgb="FF000000"/>
      </top>
      <bottom style="medium">
        <color indexed="64"/>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indexed="64"/>
      </left>
      <right style="medium">
        <color indexed="64"/>
      </right>
      <top style="medium">
        <color rgb="FF9E9E9E"/>
      </top>
      <bottom style="medium">
        <color indexed="64"/>
      </bottom>
      <diagonal/>
    </border>
    <border>
      <left/>
      <right/>
      <top style="thin">
        <color rgb="FF000000"/>
      </top>
      <bottom style="thin">
        <color rgb="FF000000"/>
      </bottom>
      <diagonal/>
    </border>
    <border>
      <left/>
      <right/>
      <top style="thin">
        <color rgb="FF000000"/>
      </top>
      <bottom style="medium">
        <color indexed="64"/>
      </bottom>
      <diagonal/>
    </border>
    <border>
      <left/>
      <right style="medium">
        <color indexed="64"/>
      </right>
      <top style="thin">
        <color rgb="FF000000"/>
      </top>
      <bottom style="thin">
        <color rgb="FF000000"/>
      </bottom>
      <diagonal/>
    </border>
    <border>
      <left/>
      <right style="medium">
        <color indexed="64"/>
      </right>
      <top style="thin">
        <color rgb="FF000000"/>
      </top>
      <bottom style="medium">
        <color indexed="64"/>
      </bottom>
      <diagonal/>
    </border>
    <border>
      <left style="medium">
        <color indexed="64"/>
      </left>
      <right style="medium">
        <color indexed="64"/>
      </right>
      <top/>
      <bottom style="medium">
        <color rgb="FF9E9E9E"/>
      </bottom>
      <diagonal/>
    </border>
    <border>
      <left/>
      <right style="medium">
        <color indexed="64"/>
      </right>
      <top/>
      <bottom style="thin">
        <color rgb="FF000000"/>
      </bottom>
      <diagonal/>
    </border>
  </borders>
  <cellStyleXfs count="24">
    <xf numFmtId="0" fontId="0" fillId="0" borderId="0"/>
    <xf numFmtId="0" fontId="54" fillId="0" borderId="0"/>
    <xf numFmtId="0" fontId="64" fillId="0" borderId="0" applyNumberFormat="0" applyFill="0" applyBorder="0" applyAlignment="0" applyProtection="0">
      <alignment vertical="top"/>
      <protection locked="0"/>
    </xf>
    <xf numFmtId="0" fontId="54" fillId="0" borderId="0"/>
    <xf numFmtId="0" fontId="101" fillId="0" borderId="0"/>
    <xf numFmtId="0" fontId="104" fillId="0" borderId="0" applyNumberFormat="0" applyFill="0" applyBorder="0" applyAlignment="0" applyProtection="0">
      <alignment vertical="top"/>
      <protection locked="0"/>
    </xf>
    <xf numFmtId="165" fontId="54" fillId="0" borderId="0" applyFont="0" applyFill="0" applyBorder="0" applyAlignment="0" applyProtection="0"/>
    <xf numFmtId="164" fontId="54" fillId="0" borderId="0" applyFont="0" applyFill="0" applyBorder="0" applyAlignment="0" applyProtection="0"/>
    <xf numFmtId="166" fontId="105" fillId="0" borderId="0" applyFont="0" applyFill="0" applyBorder="0" applyAlignment="0" applyProtection="0"/>
    <xf numFmtId="167" fontId="105" fillId="0" borderId="0" applyFont="0" applyFill="0" applyBorder="0" applyAlignment="0" applyProtection="0"/>
    <xf numFmtId="166" fontId="105" fillId="0" borderId="0" applyFont="0" applyFill="0" applyBorder="0" applyAlignment="0" applyProtection="0"/>
    <xf numFmtId="0" fontId="105" fillId="0" borderId="0" applyFont="0" applyFill="0" applyBorder="0" applyAlignment="0" applyProtection="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9" fontId="54" fillId="0" borderId="0" applyFont="0" applyFill="0" applyBorder="0" applyAlignment="0" applyProtection="0"/>
    <xf numFmtId="0" fontId="54" fillId="6" borderId="0" applyNumberFormat="0" applyFont="0" applyBorder="0" applyAlignment="0" applyProtection="0"/>
    <xf numFmtId="0" fontId="148" fillId="0" borderId="0"/>
    <xf numFmtId="0" fontId="150" fillId="0" borderId="0" applyNumberFormat="0" applyFill="0" applyBorder="0" applyAlignment="0" applyProtection="0">
      <alignment vertical="top"/>
      <protection locked="0"/>
    </xf>
  </cellStyleXfs>
  <cellXfs count="1855">
    <xf numFmtId="0" fontId="0" fillId="0" borderId="0" xfId="0"/>
    <xf numFmtId="0" fontId="1" fillId="0" borderId="0" xfId="0" applyFont="1"/>
    <xf numFmtId="0" fontId="2" fillId="0" borderId="0" xfId="0" applyFont="1"/>
    <xf numFmtId="0" fontId="2" fillId="0" borderId="0" xfId="0" applyFont="1" applyAlignment="1"/>
    <xf numFmtId="0" fontId="3" fillId="0" borderId="0" xfId="0" applyFont="1"/>
    <xf numFmtId="0" fontId="2" fillId="0" borderId="0" xfId="0" applyFont="1" applyAlignment="1">
      <alignment horizontal="left"/>
    </xf>
    <xf numFmtId="0" fontId="4" fillId="0" borderId="0" xfId="0" applyFont="1"/>
    <xf numFmtId="14" fontId="2" fillId="0" borderId="0" xfId="0" applyNumberFormat="1" applyFont="1"/>
    <xf numFmtId="0" fontId="1" fillId="0" borderId="0" xfId="0" applyFont="1" applyAlignment="1">
      <alignment horizontal="left"/>
    </xf>
    <xf numFmtId="0" fontId="4" fillId="0" borderId="0" xfId="0" applyFont="1" applyAlignment="1">
      <alignment horizontal="left"/>
    </xf>
    <xf numFmtId="0" fontId="1" fillId="0" borderId="0" xfId="0" applyFont="1" applyAlignment="1"/>
    <xf numFmtId="0" fontId="2" fillId="0" borderId="1" xfId="0" applyFont="1" applyBorder="1"/>
    <xf numFmtId="0" fontId="2" fillId="0" borderId="1" xfId="0" applyFont="1" applyBorder="1" applyAlignment="1"/>
    <xf numFmtId="0" fontId="2" fillId="0" borderId="1" xfId="0" applyFont="1" applyBorder="1" applyAlignment="1">
      <alignment vertical="center"/>
    </xf>
    <xf numFmtId="0" fontId="3" fillId="0" borderId="1" xfId="0" applyFont="1" applyBorder="1"/>
    <xf numFmtId="0" fontId="9" fillId="0" borderId="0" xfId="0" applyFont="1"/>
    <xf numFmtId="0" fontId="8" fillId="0" borderId="0" xfId="0" applyFont="1"/>
    <xf numFmtId="0" fontId="8" fillId="0" borderId="0" xfId="0" applyFont="1" applyAlignment="1">
      <alignment horizontal="left"/>
    </xf>
    <xf numFmtId="0" fontId="12" fillId="0" borderId="0" xfId="0" applyFont="1" applyAlignment="1">
      <alignment horizontal="left"/>
    </xf>
    <xf numFmtId="0" fontId="7" fillId="0" borderId="0" xfId="0" applyFont="1" applyAlignment="1">
      <alignment horizontal="left"/>
    </xf>
    <xf numFmtId="0" fontId="1" fillId="0" borderId="0" xfId="0" applyNumberFormat="1" applyFont="1" applyAlignment="1"/>
    <xf numFmtId="0" fontId="14" fillId="0" borderId="0" xfId="0" applyFont="1"/>
    <xf numFmtId="0" fontId="3" fillId="0" borderId="0" xfId="0" applyFont="1" applyBorder="1" applyAlignment="1">
      <alignment horizontal="right" vertical="center"/>
    </xf>
    <xf numFmtId="0" fontId="3" fillId="0" borderId="0" xfId="0" applyFont="1" applyBorder="1"/>
    <xf numFmtId="0" fontId="2" fillId="0" borderId="0" xfId="0" applyFont="1" applyBorder="1"/>
    <xf numFmtId="0" fontId="2" fillId="0" borderId="0" xfId="0" applyFont="1" applyBorder="1" applyAlignment="1">
      <alignment horizontal="right" vertical="center"/>
    </xf>
    <xf numFmtId="0" fontId="1" fillId="0" borderId="0" xfId="0" applyFont="1" applyBorder="1" applyAlignment="1"/>
    <xf numFmtId="0" fontId="2" fillId="0" borderId="0" xfId="0" applyFont="1" applyBorder="1" applyAlignment="1"/>
    <xf numFmtId="0" fontId="2" fillId="0" borderId="0" xfId="0" applyFont="1" applyBorder="1" applyAlignment="1">
      <alignment horizontal="left"/>
    </xf>
    <xf numFmtId="0" fontId="2" fillId="0" borderId="0" xfId="0" applyFont="1" applyBorder="1" applyAlignment="1">
      <alignment vertical="center"/>
    </xf>
    <xf numFmtId="0" fontId="1" fillId="0" borderId="0" xfId="0" applyFont="1" applyBorder="1"/>
    <xf numFmtId="0" fontId="1" fillId="0" borderId="0" xfId="0" applyFont="1" applyBorder="1" applyAlignment="1">
      <alignment horizontal="left"/>
    </xf>
    <xf numFmtId="0" fontId="2" fillId="0" borderId="0" xfId="0" applyNumberFormat="1" applyFont="1" applyBorder="1"/>
    <xf numFmtId="0" fontId="8" fillId="0" borderId="0" xfId="0" applyFont="1" applyBorder="1" applyAlignment="1">
      <alignment horizontal="left"/>
    </xf>
    <xf numFmtId="0" fontId="12" fillId="0" borderId="0" xfId="0" applyFont="1" applyBorder="1" applyAlignment="1">
      <alignment horizontal="left"/>
    </xf>
    <xf numFmtId="0" fontId="1" fillId="0" borderId="0" xfId="0" applyNumberFormat="1" applyFont="1" applyBorder="1" applyAlignment="1"/>
    <xf numFmtId="0" fontId="3" fillId="0" borderId="0" xfId="0" applyFont="1" applyBorder="1" applyAlignment="1"/>
    <xf numFmtId="0" fontId="8" fillId="0" borderId="0" xfId="0" applyFont="1" applyBorder="1" applyAlignment="1"/>
    <xf numFmtId="0" fontId="18" fillId="0" borderId="0" xfId="0" applyFont="1"/>
    <xf numFmtId="0" fontId="19" fillId="0" borderId="0" xfId="0" applyNumberFormat="1" applyFont="1" applyBorder="1" applyAlignment="1">
      <alignment vertical="center"/>
    </xf>
    <xf numFmtId="0" fontId="19" fillId="0" borderId="0" xfId="0" applyNumberFormat="1" applyFont="1" applyBorder="1"/>
    <xf numFmtId="0" fontId="19" fillId="0" borderId="0" xfId="0" applyFont="1" applyBorder="1"/>
    <xf numFmtId="0" fontId="19" fillId="0" borderId="0" xfId="0" applyFont="1" applyAlignment="1">
      <alignment horizontal="left"/>
    </xf>
    <xf numFmtId="0" fontId="19" fillId="0" borderId="0" xfId="0" applyFont="1" applyBorder="1" applyAlignment="1">
      <alignment horizontal="left"/>
    </xf>
    <xf numFmtId="0" fontId="20" fillId="0" borderId="0" xfId="0" applyFont="1" applyAlignment="1">
      <alignment horizontal="center"/>
    </xf>
    <xf numFmtId="0" fontId="2" fillId="0" borderId="0" xfId="0" applyFont="1" applyBorder="1" applyAlignment="1">
      <alignment horizontal="center"/>
    </xf>
    <xf numFmtId="0" fontId="8" fillId="0" borderId="0" xfId="0" applyFont="1" applyBorder="1" applyAlignment="1">
      <alignment horizontal="center"/>
    </xf>
    <xf numFmtId="0" fontId="20" fillId="0" borderId="0" xfId="0" applyFont="1" applyAlignment="1">
      <alignment horizontal="center"/>
    </xf>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2" fillId="0" borderId="13" xfId="0" applyFont="1" applyBorder="1"/>
    <xf numFmtId="0" fontId="19" fillId="0" borderId="0" xfId="0" applyFont="1"/>
    <xf numFmtId="0" fontId="2" fillId="0" borderId="0" xfId="0" applyFont="1" applyBorder="1" applyAlignment="1">
      <alignment horizontal="left" vertical="center"/>
    </xf>
    <xf numFmtId="0" fontId="3" fillId="0" borderId="0" xfId="0" applyFont="1" applyBorder="1" applyAlignment="1">
      <alignment horizontal="center"/>
    </xf>
    <xf numFmtId="0" fontId="6" fillId="0" borderId="0" xfId="0" applyFont="1" applyAlignment="1"/>
    <xf numFmtId="14" fontId="2" fillId="0" borderId="1" xfId="0" applyNumberFormat="1" applyFont="1" applyBorder="1"/>
    <xf numFmtId="0" fontId="6" fillId="0" borderId="0" xfId="0" applyFont="1"/>
    <xf numFmtId="0" fontId="8" fillId="0" borderId="1" xfId="0" applyFont="1" applyBorder="1" applyAlignment="1">
      <alignment horizontal="center" vertical="top" wrapText="1"/>
    </xf>
    <xf numFmtId="0" fontId="1" fillId="0" borderId="1" xfId="0" applyFont="1" applyBorder="1" applyAlignment="1">
      <alignment horizontal="center" vertical="top" wrapText="1"/>
    </xf>
    <xf numFmtId="0" fontId="8" fillId="0" borderId="1" xfId="0" applyFont="1" applyBorder="1" applyAlignment="1">
      <alignment vertical="top" wrapText="1"/>
    </xf>
    <xf numFmtId="0" fontId="2" fillId="0" borderId="0" xfId="0" applyFont="1" applyAlignment="1">
      <alignment horizontal="left" vertical="top" wrapText="1"/>
    </xf>
    <xf numFmtId="0" fontId="2" fillId="0" borderId="0" xfId="0" applyFont="1" applyAlignment="1">
      <alignment vertical="top"/>
    </xf>
    <xf numFmtId="0" fontId="8" fillId="0" borderId="0" xfId="0" applyFont="1" applyAlignment="1">
      <alignment horizontal="justify"/>
    </xf>
    <xf numFmtId="0" fontId="2" fillId="0" borderId="0" xfId="0" applyFont="1" applyAlignment="1">
      <alignment horizontal="right"/>
    </xf>
    <xf numFmtId="14" fontId="3" fillId="0" borderId="0" xfId="0" applyNumberFormat="1" applyFont="1"/>
    <xf numFmtId="0" fontId="8" fillId="0" borderId="0" xfId="0" applyFont="1" applyAlignment="1">
      <alignment horizontal="left" indent="2"/>
    </xf>
    <xf numFmtId="0" fontId="1" fillId="0" borderId="0" xfId="0" applyFont="1" applyAlignment="1">
      <alignment horizontal="left" indent="2"/>
    </xf>
    <xf numFmtId="0" fontId="1" fillId="0" borderId="0" xfId="0" applyFont="1" applyBorder="1" applyAlignment="1">
      <alignment vertical="top" wrapText="1"/>
    </xf>
    <xf numFmtId="0" fontId="8" fillId="0" borderId="0" xfId="0" applyFont="1" applyBorder="1" applyAlignment="1">
      <alignment vertical="top" wrapText="1"/>
    </xf>
    <xf numFmtId="0" fontId="1" fillId="0" borderId="1" xfId="0" applyFont="1" applyBorder="1" applyAlignment="1">
      <alignment vertical="top" wrapText="1"/>
    </xf>
    <xf numFmtId="0" fontId="8" fillId="0" borderId="23" xfId="0" applyFont="1" applyBorder="1" applyAlignment="1">
      <alignment horizontal="center" vertical="top" wrapText="1"/>
    </xf>
    <xf numFmtId="0" fontId="1" fillId="0" borderId="22" xfId="0" applyFont="1" applyBorder="1" applyAlignment="1">
      <alignment vertical="top" wrapText="1"/>
    </xf>
    <xf numFmtId="0" fontId="1" fillId="0" borderId="23" xfId="0" applyFont="1" applyBorder="1" applyAlignment="1">
      <alignment vertical="top" wrapText="1"/>
    </xf>
    <xf numFmtId="0" fontId="8" fillId="0" borderId="23" xfId="0" applyFont="1" applyBorder="1" applyAlignment="1">
      <alignment vertical="top" wrapText="1"/>
    </xf>
    <xf numFmtId="0" fontId="1" fillId="0" borderId="24" xfId="0" applyFont="1" applyBorder="1" applyAlignment="1">
      <alignment vertical="top" wrapText="1"/>
    </xf>
    <xf numFmtId="0" fontId="1" fillId="0" borderId="25" xfId="0" applyFont="1" applyBorder="1" applyAlignment="1">
      <alignment vertical="top" wrapText="1"/>
    </xf>
    <xf numFmtId="0" fontId="8" fillId="0" borderId="26" xfId="0" applyFont="1" applyBorder="1" applyAlignment="1">
      <alignment vertical="top" wrapText="1"/>
    </xf>
    <xf numFmtId="0" fontId="13" fillId="0" borderId="0" xfId="0" applyFont="1" applyAlignment="1">
      <alignment vertical="top" wrapText="1"/>
    </xf>
    <xf numFmtId="0" fontId="5" fillId="0" borderId="0" xfId="0" applyFont="1" applyAlignment="1"/>
    <xf numFmtId="0" fontId="8" fillId="0" borderId="0" xfId="0" applyFont="1" applyAlignment="1">
      <alignment horizontal="center" vertical="top" wrapText="1"/>
    </xf>
    <xf numFmtId="0" fontId="8" fillId="0" borderId="0" xfId="0" applyFont="1" applyAlignment="1">
      <alignment vertical="top"/>
    </xf>
    <xf numFmtId="0" fontId="1" fillId="0" borderId="0" xfId="0" applyFont="1" applyAlignment="1">
      <alignment vertical="top"/>
    </xf>
    <xf numFmtId="0" fontId="8" fillId="0" borderId="0" xfId="0" applyFont="1" applyBorder="1" applyAlignment="1">
      <alignment horizontal="center" vertical="top" wrapText="1"/>
    </xf>
    <xf numFmtId="14" fontId="1" fillId="0" borderId="0" xfId="0" applyNumberFormat="1" applyFont="1" applyBorder="1" applyAlignment="1">
      <alignment vertical="top" wrapText="1"/>
    </xf>
    <xf numFmtId="0" fontId="3" fillId="0" borderId="0" xfId="0" applyFont="1" applyAlignment="1">
      <alignment horizontal="left"/>
    </xf>
    <xf numFmtId="0" fontId="8" fillId="0" borderId="0" xfId="0" applyFont="1" applyBorder="1" applyAlignment="1">
      <alignment horizontal="left" vertical="top" wrapText="1"/>
    </xf>
    <xf numFmtId="0" fontId="1" fillId="0" borderId="0" xfId="0" applyFont="1" applyBorder="1" applyAlignment="1">
      <alignment horizontal="left" vertical="top"/>
    </xf>
    <xf numFmtId="0" fontId="1" fillId="0" borderId="0" xfId="0" applyFont="1" applyBorder="1" applyAlignment="1">
      <alignment vertical="top"/>
    </xf>
    <xf numFmtId="0" fontId="9" fillId="0" borderId="0" xfId="0" applyFont="1" applyAlignment="1">
      <alignment horizontal="left"/>
    </xf>
    <xf numFmtId="0" fontId="13" fillId="0" borderId="0" xfId="0" applyFont="1"/>
    <xf numFmtId="0" fontId="25" fillId="0" borderId="0" xfId="0" applyFont="1" applyBorder="1" applyAlignment="1">
      <alignment horizontal="left"/>
    </xf>
    <xf numFmtId="0" fontId="20" fillId="0" borderId="0" xfId="0" applyFont="1" applyAlignment="1"/>
    <xf numFmtId="0" fontId="20" fillId="0" borderId="0" xfId="0" applyFont="1" applyAlignment="1">
      <alignment horizontal="left"/>
    </xf>
    <xf numFmtId="0" fontId="6" fillId="0" borderId="0" xfId="0" applyFont="1" applyBorder="1" applyAlignment="1">
      <alignment horizontal="left"/>
    </xf>
    <xf numFmtId="0" fontId="4" fillId="0" borderId="0" xfId="0" applyFont="1" applyAlignment="1"/>
    <xf numFmtId="0" fontId="8" fillId="0" borderId="0" xfId="0" applyFont="1" applyAlignment="1"/>
    <xf numFmtId="0" fontId="23" fillId="0" borderId="0" xfId="0" applyFont="1" applyAlignment="1">
      <alignment horizontal="left"/>
    </xf>
    <xf numFmtId="14" fontId="8" fillId="0" borderId="0" xfId="0" applyNumberFormat="1" applyFont="1"/>
    <xf numFmtId="14" fontId="1" fillId="0" borderId="0" xfId="0" applyNumberFormat="1" applyFont="1"/>
    <xf numFmtId="0" fontId="28" fillId="0" borderId="0" xfId="0" applyFont="1" applyAlignment="1"/>
    <xf numFmtId="0" fontId="28" fillId="0" borderId="0" xfId="0" applyFont="1"/>
    <xf numFmtId="0" fontId="6" fillId="0" borderId="0" xfId="0" applyNumberFormat="1" applyFont="1" applyBorder="1" applyAlignment="1">
      <alignment vertical="center"/>
    </xf>
    <xf numFmtId="0" fontId="28" fillId="0" borderId="0" xfId="0" applyFont="1" applyBorder="1" applyAlignment="1"/>
    <xf numFmtId="0" fontId="3" fillId="0" borderId="0" xfId="0" applyFont="1" applyAlignment="1">
      <alignment horizontal="center"/>
    </xf>
    <xf numFmtId="0" fontId="1" fillId="0" borderId="0" xfId="0" applyFont="1" applyAlignment="1">
      <alignment horizontal="left"/>
    </xf>
    <xf numFmtId="0" fontId="2" fillId="0" borderId="0" xfId="0" applyFont="1" applyAlignment="1">
      <alignment horizontal="center"/>
    </xf>
    <xf numFmtId="0" fontId="32" fillId="0" borderId="0" xfId="0" applyFont="1"/>
    <xf numFmtId="0" fontId="3" fillId="0" borderId="0" xfId="0" applyFont="1" applyAlignment="1"/>
    <xf numFmtId="0" fontId="2" fillId="0" borderId="0" xfId="0" applyFont="1" applyAlignment="1">
      <alignment horizontal="left"/>
    </xf>
    <xf numFmtId="14" fontId="3" fillId="0" borderId="0" xfId="0" applyNumberFormat="1" applyFont="1" applyAlignment="1"/>
    <xf numFmtId="0" fontId="3" fillId="0" borderId="1" xfId="0" applyFont="1" applyBorder="1" applyAlignment="1">
      <alignment horizontal="center" wrapText="1"/>
    </xf>
    <xf numFmtId="0" fontId="2" fillId="0" borderId="1" xfId="0" applyFont="1" applyBorder="1" applyAlignment="1">
      <alignment horizontal="center" wrapText="1"/>
    </xf>
    <xf numFmtId="14" fontId="3" fillId="0" borderId="1" xfId="0" applyNumberFormat="1" applyFont="1" applyBorder="1" applyAlignment="1">
      <alignment horizontal="center" wrapText="1"/>
    </xf>
    <xf numFmtId="14" fontId="3" fillId="0" borderId="1" xfId="0" applyNumberFormat="1" applyFont="1" applyBorder="1" applyAlignment="1">
      <alignment horizontal="justify" vertical="top" wrapText="1"/>
    </xf>
    <xf numFmtId="0" fontId="3" fillId="0" borderId="1" xfId="0" applyFont="1" applyBorder="1" applyAlignment="1">
      <alignment horizontal="justify" vertical="top" wrapText="1"/>
    </xf>
    <xf numFmtId="0" fontId="3" fillId="0" borderId="1" xfId="0" applyFont="1" applyBorder="1" applyAlignment="1">
      <alignment horizontal="center" vertical="top" wrapText="1"/>
    </xf>
    <xf numFmtId="0" fontId="3" fillId="0" borderId="1" xfId="0" applyFont="1" applyBorder="1" applyAlignment="1">
      <alignment horizontal="left" wrapText="1" indent="1"/>
    </xf>
    <xf numFmtId="14" fontId="3" fillId="0" borderId="0" xfId="0" applyNumberFormat="1" applyFont="1" applyAlignment="1">
      <alignment horizontal="left"/>
    </xf>
    <xf numFmtId="0" fontId="3" fillId="0" borderId="0" xfId="0" applyFont="1" applyAlignment="1">
      <alignment vertical="top"/>
    </xf>
    <xf numFmtId="0" fontId="3" fillId="0" borderId="0" xfId="0" applyFont="1" applyAlignment="1">
      <alignment horizontal="left" vertical="top"/>
    </xf>
    <xf numFmtId="0" fontId="3" fillId="0" borderId="0" xfId="0" applyFont="1" applyAlignment="1">
      <alignment horizontal="justify"/>
    </xf>
    <xf numFmtId="0" fontId="3" fillId="0" borderId="0" xfId="0" applyFont="1" applyAlignment="1">
      <alignment horizontal="right" vertical="center"/>
    </xf>
    <xf numFmtId="0" fontId="34" fillId="0" borderId="0" xfId="0" applyFont="1" applyAlignment="1">
      <alignment vertical="center"/>
    </xf>
    <xf numFmtId="1" fontId="3" fillId="0" borderId="0" xfId="0" applyNumberFormat="1" applyFont="1" applyAlignment="1"/>
    <xf numFmtId="1" fontId="3" fillId="0" borderId="0" xfId="0" applyNumberFormat="1" applyFont="1" applyAlignment="1">
      <alignment horizontal="left"/>
    </xf>
    <xf numFmtId="0" fontId="32" fillId="0" borderId="0" xfId="0" applyFont="1" applyAlignment="1">
      <alignment horizontal="left"/>
    </xf>
    <xf numFmtId="0" fontId="3" fillId="0" borderId="0" xfId="0" applyFont="1" applyAlignment="1">
      <alignment vertical="top" wrapText="1"/>
    </xf>
    <xf numFmtId="0" fontId="3" fillId="0" borderId="0" xfId="0" applyFont="1" applyAlignment="1">
      <alignment horizontal="right"/>
    </xf>
    <xf numFmtId="0" fontId="3" fillId="0" borderId="0" xfId="0" applyFont="1" applyAlignment="1">
      <alignment horizontal="left" vertical="top" wrapText="1"/>
    </xf>
    <xf numFmtId="0" fontId="35" fillId="0" borderId="0" xfId="0" applyFont="1"/>
    <xf numFmtId="0" fontId="36" fillId="0" borderId="0" xfId="0" applyFont="1" applyAlignment="1">
      <alignment horizontal="left" vertical="top" wrapText="1"/>
    </xf>
    <xf numFmtId="0" fontId="2" fillId="0" borderId="0" xfId="0" applyFont="1" applyAlignment="1">
      <alignment vertical="top" wrapText="1"/>
    </xf>
    <xf numFmtId="0" fontId="37" fillId="0" borderId="0" xfId="0" applyFont="1" applyAlignment="1">
      <alignment horizontal="left" vertical="top" wrapText="1"/>
    </xf>
    <xf numFmtId="0" fontId="36" fillId="0" borderId="0" xfId="0" applyFont="1" applyAlignment="1">
      <alignment vertical="top" wrapText="1"/>
    </xf>
    <xf numFmtId="0" fontId="37" fillId="0" borderId="0" xfId="0" applyFont="1" applyAlignment="1">
      <alignment vertical="top" wrapText="1"/>
    </xf>
    <xf numFmtId="14" fontId="36" fillId="0" borderId="0" xfId="0" applyNumberFormat="1" applyFont="1" applyAlignment="1">
      <alignment vertical="top" wrapText="1"/>
    </xf>
    <xf numFmtId="1" fontId="36" fillId="0" borderId="0" xfId="0" applyNumberFormat="1" applyFont="1" applyAlignment="1">
      <alignment horizontal="left" vertical="top" wrapText="1"/>
    </xf>
    <xf numFmtId="0" fontId="35" fillId="0" borderId="0" xfId="0" applyFont="1" applyAlignment="1">
      <alignment horizontal="left" vertical="top" wrapText="1"/>
    </xf>
    <xf numFmtId="0" fontId="39" fillId="0" borderId="0" xfId="0" applyFont="1" applyAlignment="1">
      <alignment horizontal="center"/>
    </xf>
    <xf numFmtId="0" fontId="39" fillId="0" borderId="0" xfId="0" applyFont="1" applyAlignment="1"/>
    <xf numFmtId="0" fontId="39" fillId="0" borderId="0" xfId="0" applyFont="1"/>
    <xf numFmtId="0" fontId="0" fillId="0" borderId="35" xfId="0" applyBorder="1"/>
    <xf numFmtId="0" fontId="2" fillId="0" borderId="33" xfId="0" applyFont="1" applyBorder="1" applyAlignment="1">
      <alignment vertical="top" wrapText="1"/>
    </xf>
    <xf numFmtId="0" fontId="2" fillId="0" borderId="44" xfId="0" applyFont="1" applyBorder="1" applyAlignment="1">
      <alignment horizontal="left"/>
    </xf>
    <xf numFmtId="0" fontId="2" fillId="0" borderId="0" xfId="0" applyFont="1" applyBorder="1" applyAlignment="1">
      <alignment vertical="top" wrapText="1"/>
    </xf>
    <xf numFmtId="0" fontId="3" fillId="0" borderId="0" xfId="0" applyFont="1" applyBorder="1" applyAlignment="1">
      <alignment horizontal="center" vertical="top" wrapText="1"/>
    </xf>
    <xf numFmtId="0" fontId="0" fillId="0" borderId="0" xfId="0" applyBorder="1"/>
    <xf numFmtId="0" fontId="3" fillId="0" borderId="0" xfId="0" applyFont="1" applyBorder="1" applyAlignment="1">
      <alignment vertical="top" wrapText="1"/>
    </xf>
    <xf numFmtId="0" fontId="3" fillId="0" borderId="12" xfId="0" applyFont="1" applyBorder="1" applyAlignment="1">
      <alignment vertical="top" wrapText="1"/>
    </xf>
    <xf numFmtId="0" fontId="43" fillId="0" borderId="0" xfId="0" applyNumberFormat="1" applyFont="1"/>
    <xf numFmtId="0" fontId="43" fillId="0" borderId="0" xfId="0" applyFont="1" applyAlignment="1"/>
    <xf numFmtId="0" fontId="42" fillId="0" borderId="0" xfId="0" applyFont="1" applyAlignment="1"/>
    <xf numFmtId="0" fontId="43" fillId="0" borderId="0" xfId="0" applyFont="1" applyAlignment="1">
      <alignment horizontal="left"/>
    </xf>
    <xf numFmtId="0" fontId="42" fillId="0" borderId="0" xfId="0" applyFont="1" applyAlignment="1">
      <alignment horizontal="center"/>
    </xf>
    <xf numFmtId="0" fontId="43" fillId="0" borderId="0" xfId="0" applyFont="1"/>
    <xf numFmtId="0" fontId="38" fillId="0" borderId="0" xfId="0" applyFont="1"/>
    <xf numFmtId="0" fontId="45" fillId="0" borderId="0" xfId="0" applyFont="1"/>
    <xf numFmtId="0" fontId="27" fillId="0" borderId="0" xfId="0" applyFont="1" applyAlignment="1">
      <alignment vertical="center"/>
    </xf>
    <xf numFmtId="0" fontId="27" fillId="0" borderId="0" xfId="0" applyFont="1" applyAlignment="1"/>
    <xf numFmtId="0" fontId="0" fillId="0" borderId="0" xfId="0" applyFont="1"/>
    <xf numFmtId="0" fontId="0" fillId="0" borderId="0" xfId="0" applyAlignment="1">
      <alignment vertical="top" wrapText="1"/>
    </xf>
    <xf numFmtId="0" fontId="47" fillId="0" borderId="0" xfId="0" applyFont="1"/>
    <xf numFmtId="0" fontId="48" fillId="0" borderId="4" xfId="0" applyFont="1" applyBorder="1" applyAlignment="1">
      <alignment vertical="top" wrapText="1"/>
    </xf>
    <xf numFmtId="0" fontId="48" fillId="0" borderId="1" xfId="0" applyFont="1" applyBorder="1" applyAlignment="1">
      <alignment vertical="top" wrapText="1"/>
    </xf>
    <xf numFmtId="0" fontId="49" fillId="0" borderId="0" xfId="0" applyFont="1"/>
    <xf numFmtId="0" fontId="2" fillId="0" borderId="10" xfId="0" applyFont="1" applyBorder="1" applyAlignment="1">
      <alignment vertical="top" wrapText="1"/>
    </xf>
    <xf numFmtId="0" fontId="0" fillId="0" borderId="35" xfId="0" applyBorder="1" applyAlignment="1">
      <alignment vertical="top" wrapText="1"/>
    </xf>
    <xf numFmtId="0" fontId="0" fillId="0" borderId="42" xfId="0" applyBorder="1" applyAlignment="1">
      <alignment vertical="top" wrapText="1"/>
    </xf>
    <xf numFmtId="0" fontId="0" fillId="0" borderId="12" xfId="0" applyBorder="1" applyAlignment="1">
      <alignment vertical="top" wrapText="1"/>
    </xf>
    <xf numFmtId="0" fontId="30" fillId="0" borderId="0" xfId="0" applyFont="1" applyAlignment="1">
      <alignment wrapText="1"/>
    </xf>
    <xf numFmtId="0" fontId="2" fillId="0" borderId="0" xfId="0" applyFont="1" applyAlignment="1">
      <alignment horizontal="left" indent="15"/>
    </xf>
    <xf numFmtId="0" fontId="3" fillId="0" borderId="0" xfId="0" applyFont="1" applyAlignment="1">
      <alignment horizontal="left" indent="15"/>
    </xf>
    <xf numFmtId="0" fontId="41" fillId="0" borderId="0" xfId="0" applyFont="1" applyAlignment="1">
      <alignment horizontal="justify"/>
    </xf>
    <xf numFmtId="0" fontId="8" fillId="0" borderId="20" xfId="0" applyFont="1" applyBorder="1" applyAlignment="1">
      <alignment vertical="top" wrapText="1"/>
    </xf>
    <xf numFmtId="0" fontId="8" fillId="0" borderId="21" xfId="0" applyFont="1" applyBorder="1" applyAlignment="1">
      <alignment vertical="top" wrapText="1"/>
    </xf>
    <xf numFmtId="0" fontId="1" fillId="0" borderId="26" xfId="0" applyFont="1" applyBorder="1" applyAlignment="1">
      <alignment vertical="top" wrapText="1"/>
    </xf>
    <xf numFmtId="0" fontId="3" fillId="0" borderId="0" xfId="0" applyFont="1" applyAlignment="1">
      <alignment horizontal="center"/>
    </xf>
    <xf numFmtId="0" fontId="2" fillId="0" borderId="0" xfId="0" applyFont="1" applyAlignment="1">
      <alignment horizontal="left"/>
    </xf>
    <xf numFmtId="0" fontId="50" fillId="0" borderId="0" xfId="0" applyFont="1" applyAlignment="1">
      <alignment horizontal="left"/>
    </xf>
    <xf numFmtId="0" fontId="2" fillId="0" borderId="0" xfId="0" applyFont="1" applyAlignment="1">
      <alignment horizontal="left" indent="2"/>
    </xf>
    <xf numFmtId="0" fontId="24" fillId="0" borderId="0" xfId="0" applyFont="1" applyAlignment="1">
      <alignment horizontal="left"/>
    </xf>
    <xf numFmtId="0" fontId="41" fillId="0" borderId="0" xfId="0" applyFont="1"/>
    <xf numFmtId="0" fontId="25" fillId="0" borderId="0" xfId="0" applyFont="1"/>
    <xf numFmtId="0" fontId="56" fillId="0" borderId="0" xfId="1" applyFont="1"/>
    <xf numFmtId="0" fontId="57" fillId="0" borderId="0" xfId="1" applyFont="1"/>
    <xf numFmtId="0" fontId="58" fillId="0" borderId="0" xfId="1" applyFont="1"/>
    <xf numFmtId="0" fontId="56" fillId="0" borderId="12" xfId="1" applyFont="1" applyBorder="1"/>
    <xf numFmtId="0" fontId="56" fillId="0" borderId="27" xfId="1" applyFont="1" applyBorder="1"/>
    <xf numFmtId="0" fontId="59" fillId="0" borderId="0" xfId="1" applyFont="1"/>
    <xf numFmtId="0" fontId="56" fillId="0" borderId="39" xfId="1" applyFont="1" applyBorder="1"/>
    <xf numFmtId="0" fontId="56" fillId="0" borderId="0" xfId="1" applyFont="1" applyBorder="1"/>
    <xf numFmtId="0" fontId="56" fillId="0" borderId="6" xfId="1" applyFont="1" applyBorder="1"/>
    <xf numFmtId="0" fontId="56" fillId="0" borderId="7" xfId="1" applyFont="1" applyBorder="1"/>
    <xf numFmtId="0" fontId="56" fillId="0" borderId="8" xfId="1" applyFont="1" applyBorder="1"/>
    <xf numFmtId="0" fontId="56" fillId="0" borderId="9" xfId="1" applyFont="1" applyBorder="1"/>
    <xf numFmtId="0" fontId="56" fillId="0" borderId="10" xfId="1" applyFont="1" applyBorder="1"/>
    <xf numFmtId="0" fontId="56" fillId="0" borderId="11" xfId="1" applyFont="1" applyBorder="1"/>
    <xf numFmtId="0" fontId="56" fillId="0" borderId="13" xfId="1" applyFont="1" applyBorder="1"/>
    <xf numFmtId="0" fontId="56" fillId="0" borderId="42" xfId="1" applyFont="1" applyBorder="1"/>
    <xf numFmtId="0" fontId="56" fillId="0" borderId="36" xfId="1" applyFont="1" applyBorder="1"/>
    <xf numFmtId="0" fontId="56" fillId="0" borderId="35" xfId="1" applyFont="1" applyBorder="1"/>
    <xf numFmtId="0" fontId="59" fillId="0" borderId="0" xfId="1" applyFont="1" applyAlignment="1">
      <alignment horizontal="center"/>
    </xf>
    <xf numFmtId="0" fontId="56" fillId="0" borderId="40" xfId="1" applyFont="1" applyBorder="1"/>
    <xf numFmtId="0" fontId="56" fillId="0" borderId="28" xfId="1" applyFont="1" applyBorder="1"/>
    <xf numFmtId="0" fontId="59" fillId="0" borderId="47" xfId="1" applyFont="1" applyBorder="1"/>
    <xf numFmtId="0" fontId="56" fillId="0" borderId="47" xfId="1" applyFont="1" applyBorder="1"/>
    <xf numFmtId="0" fontId="56" fillId="0" borderId="48" xfId="1" applyFont="1" applyBorder="1"/>
    <xf numFmtId="0" fontId="56" fillId="0" borderId="50" xfId="1" applyFont="1" applyBorder="1"/>
    <xf numFmtId="0" fontId="56" fillId="0" borderId="51" xfId="1" applyFont="1" applyBorder="1"/>
    <xf numFmtId="0" fontId="56" fillId="0" borderId="52" xfId="1" applyFont="1" applyBorder="1"/>
    <xf numFmtId="0" fontId="57" fillId="0" borderId="0" xfId="1" applyFont="1" applyBorder="1"/>
    <xf numFmtId="0" fontId="57" fillId="0" borderId="35" xfId="1" applyFont="1" applyBorder="1"/>
    <xf numFmtId="0" fontId="57" fillId="0" borderId="36" xfId="1" applyFont="1" applyBorder="1"/>
    <xf numFmtId="0" fontId="56" fillId="0" borderId="0" xfId="1" applyFont="1" applyFill="1" applyBorder="1"/>
    <xf numFmtId="0" fontId="56" fillId="0" borderId="45" xfId="1" applyFont="1" applyBorder="1"/>
    <xf numFmtId="0" fontId="56" fillId="0" borderId="45" xfId="1" applyFont="1" applyBorder="1" applyAlignment="1">
      <alignment horizontal="center" vertical="center"/>
    </xf>
    <xf numFmtId="0" fontId="54" fillId="0" borderId="3" xfId="1" applyFont="1" applyBorder="1" applyAlignment="1">
      <alignment vertical="center"/>
    </xf>
    <xf numFmtId="0" fontId="56" fillId="0" borderId="1" xfId="1" applyFont="1" applyBorder="1"/>
    <xf numFmtId="0" fontId="56" fillId="0" borderId="3" xfId="1" applyFont="1" applyBorder="1" applyAlignment="1">
      <alignment horizontal="center" vertical="center"/>
    </xf>
    <xf numFmtId="0" fontId="54" fillId="0" borderId="2" xfId="1" applyFont="1" applyBorder="1" applyAlignment="1">
      <alignment vertical="center"/>
    </xf>
    <xf numFmtId="0" fontId="56" fillId="0" borderId="4" xfId="1" applyFont="1" applyBorder="1"/>
    <xf numFmtId="0" fontId="56" fillId="0" borderId="44" xfId="1" applyFont="1" applyBorder="1" applyAlignment="1">
      <alignment horizontal="center" vertical="center"/>
    </xf>
    <xf numFmtId="0" fontId="56" fillId="0" borderId="0" xfId="1" applyFont="1" applyBorder="1" applyAlignment="1">
      <alignment horizontal="center" vertical="center"/>
    </xf>
    <xf numFmtId="0" fontId="56" fillId="0" borderId="2" xfId="1" applyFont="1" applyBorder="1" applyAlignment="1">
      <alignment vertical="center"/>
    </xf>
    <xf numFmtId="0" fontId="56" fillId="0" borderId="3" xfId="1" applyFont="1" applyBorder="1" applyAlignment="1">
      <alignment vertical="center"/>
    </xf>
    <xf numFmtId="0" fontId="56" fillId="0" borderId="1" xfId="1" applyFont="1" applyBorder="1" applyAlignment="1">
      <alignment vertical="center"/>
    </xf>
    <xf numFmtId="0" fontId="56" fillId="0" borderId="0" xfId="1" applyFont="1" applyBorder="1" applyAlignment="1">
      <alignment vertical="center"/>
    </xf>
    <xf numFmtId="0" fontId="54" fillId="0" borderId="0" xfId="1" applyFill="1"/>
    <xf numFmtId="0" fontId="54" fillId="0" borderId="1" xfId="1" applyFill="1" applyBorder="1" applyAlignment="1">
      <alignment horizontal="center" vertical="center" wrapText="1"/>
    </xf>
    <xf numFmtId="0" fontId="54" fillId="0" borderId="1" xfId="1" applyFill="1" applyBorder="1" applyAlignment="1">
      <alignment horizontal="center"/>
    </xf>
    <xf numFmtId="0" fontId="54" fillId="0" borderId="0" xfId="1" applyFill="1" applyAlignment="1">
      <alignment horizontal="center"/>
    </xf>
    <xf numFmtId="0" fontId="54" fillId="0" borderId="0" xfId="1"/>
    <xf numFmtId="0" fontId="61" fillId="0" borderId="0" xfId="1" applyFont="1"/>
    <xf numFmtId="0" fontId="61" fillId="0" borderId="0" xfId="1" applyFont="1" applyFill="1"/>
    <xf numFmtId="0" fontId="61" fillId="2" borderId="0" xfId="1" applyFont="1" applyFill="1"/>
    <xf numFmtId="0" fontId="63" fillId="2" borderId="0" xfId="1" applyFont="1" applyFill="1" applyAlignment="1">
      <alignment horizontal="center"/>
    </xf>
    <xf numFmtId="0" fontId="61" fillId="0" borderId="0" xfId="1" applyFont="1" applyAlignment="1"/>
    <xf numFmtId="0" fontId="61" fillId="0" borderId="0" xfId="1" applyFont="1" applyBorder="1"/>
    <xf numFmtId="0" fontId="61" fillId="0" borderId="54" xfId="1" applyFont="1" applyBorder="1"/>
    <xf numFmtId="0" fontId="65" fillId="0" borderId="54" xfId="1" applyFont="1" applyBorder="1"/>
    <xf numFmtId="0" fontId="66" fillId="0" borderId="54" xfId="1" applyFont="1" applyBorder="1"/>
    <xf numFmtId="0" fontId="61" fillId="0" borderId="54" xfId="1" applyFont="1" applyFill="1" applyBorder="1"/>
    <xf numFmtId="0" fontId="67" fillId="0" borderId="55" xfId="1" applyFont="1" applyBorder="1"/>
    <xf numFmtId="0" fontId="65" fillId="0" borderId="0" xfId="1" applyFont="1" applyBorder="1"/>
    <xf numFmtId="0" fontId="66" fillId="0" borderId="0" xfId="1" applyFont="1" applyBorder="1"/>
    <xf numFmtId="0" fontId="61" fillId="0" borderId="0" xfId="1" applyFont="1" applyFill="1" applyBorder="1"/>
    <xf numFmtId="0" fontId="67" fillId="0" borderId="10" xfId="1" applyFont="1" applyBorder="1" applyAlignment="1">
      <alignment horizontal="center"/>
    </xf>
    <xf numFmtId="0" fontId="68" fillId="0" borderId="0" xfId="2" applyFont="1" applyBorder="1" applyAlignment="1" applyProtection="1"/>
    <xf numFmtId="0" fontId="66" fillId="0" borderId="0" xfId="1" applyFont="1"/>
    <xf numFmtId="0" fontId="66" fillId="0" borderId="45" xfId="1" applyFont="1" applyBorder="1"/>
    <xf numFmtId="0" fontId="66" fillId="0" borderId="0" xfId="1" applyFont="1" applyFill="1"/>
    <xf numFmtId="0" fontId="66" fillId="0" borderId="0" xfId="1" applyFont="1" applyFill="1" applyAlignment="1">
      <alignment horizontal="center"/>
    </xf>
    <xf numFmtId="0" fontId="67" fillId="0" borderId="0" xfId="1" applyFont="1" applyFill="1"/>
    <xf numFmtId="0" fontId="66" fillId="0" borderId="54" xfId="1" applyFont="1" applyFill="1" applyBorder="1"/>
    <xf numFmtId="0" fontId="66" fillId="0" borderId="0" xfId="1" applyFont="1" applyFill="1" applyBorder="1"/>
    <xf numFmtId="0" fontId="66" fillId="0" borderId="0" xfId="1" applyFont="1" applyFill="1" applyBorder="1" applyAlignment="1">
      <alignment horizontal="center"/>
    </xf>
    <xf numFmtId="0" fontId="67" fillId="0" borderId="0" xfId="1" applyFont="1" applyFill="1" applyBorder="1"/>
    <xf numFmtId="0" fontId="66" fillId="0" borderId="54" xfId="1" applyFont="1" applyFill="1" applyBorder="1" applyAlignment="1">
      <alignment horizontal="center"/>
    </xf>
    <xf numFmtId="0" fontId="54" fillId="0" borderId="0" xfId="1" applyBorder="1"/>
    <xf numFmtId="0" fontId="54" fillId="0" borderId="0" xfId="1" applyBorder="1" applyAlignment="1"/>
    <xf numFmtId="0" fontId="54" fillId="0" borderId="0" xfId="1" applyBorder="1" applyAlignment="1">
      <alignment horizontal="center"/>
    </xf>
    <xf numFmtId="0" fontId="69" fillId="0" borderId="0" xfId="1" applyFont="1"/>
    <xf numFmtId="0" fontId="70" fillId="0" borderId="0" xfId="1" applyFont="1"/>
    <xf numFmtId="0" fontId="69" fillId="0" borderId="0" xfId="1" applyFont="1" applyAlignment="1">
      <alignment horizontal="left" indent="5"/>
    </xf>
    <xf numFmtId="0" fontId="59" fillId="0" borderId="0" xfId="1" applyFont="1" applyAlignment="1">
      <alignment horizontal="center" vertical="center"/>
    </xf>
    <xf numFmtId="0" fontId="57" fillId="0" borderId="12" xfId="1" applyFont="1" applyBorder="1"/>
    <xf numFmtId="0" fontId="55" fillId="0" borderId="0" xfId="1" applyFont="1" applyAlignment="1">
      <alignment horizontal="center"/>
    </xf>
    <xf numFmtId="0" fontId="60" fillId="0" borderId="0" xfId="1" applyFont="1"/>
    <xf numFmtId="0" fontId="72" fillId="0" borderId="0" xfId="1" applyFont="1" applyAlignment="1">
      <alignment horizontal="center" vertical="center"/>
    </xf>
    <xf numFmtId="0" fontId="73" fillId="0" borderId="0" xfId="1" applyFont="1"/>
    <xf numFmtId="0" fontId="54" fillId="0" borderId="0" xfId="1" applyAlignment="1">
      <alignment horizontal="center"/>
    </xf>
    <xf numFmtId="0" fontId="74" fillId="0" borderId="0" xfId="1" applyFont="1"/>
    <xf numFmtId="0" fontId="75" fillId="0" borderId="0" xfId="1" applyFont="1"/>
    <xf numFmtId="0" fontId="60" fillId="0" borderId="1" xfId="1" applyFont="1" applyBorder="1" applyAlignment="1">
      <alignment vertical="top" wrapText="1"/>
    </xf>
    <xf numFmtId="0" fontId="78" fillId="0" borderId="1" xfId="1" applyFont="1" applyBorder="1" applyAlignment="1">
      <alignment horizontal="right" vertical="top" wrapText="1"/>
    </xf>
    <xf numFmtId="0" fontId="77" fillId="0" borderId="1" xfId="1" applyFont="1" applyBorder="1" applyAlignment="1">
      <alignment horizontal="right" vertical="top" wrapText="1"/>
    </xf>
    <xf numFmtId="0" fontId="77" fillId="0" borderId="1" xfId="1" applyFont="1" applyBorder="1" applyAlignment="1">
      <alignment vertical="top" wrapText="1"/>
    </xf>
    <xf numFmtId="0" fontId="73" fillId="0" borderId="1" xfId="1" applyFont="1" applyBorder="1" applyAlignment="1">
      <alignment horizontal="right" wrapText="1"/>
    </xf>
    <xf numFmtId="14" fontId="73" fillId="0" borderId="1" xfId="1" applyNumberFormat="1" applyFont="1" applyBorder="1" applyAlignment="1">
      <alignment horizontal="center" wrapText="1"/>
    </xf>
    <xf numFmtId="2" fontId="73" fillId="0" borderId="1" xfId="1" applyNumberFormat="1" applyFont="1" applyBorder="1" applyAlignment="1">
      <alignment horizontal="right" wrapText="1"/>
    </xf>
    <xf numFmtId="0" fontId="73" fillId="0" borderId="1" xfId="1" applyFont="1" applyBorder="1" applyAlignment="1">
      <alignment wrapText="1"/>
    </xf>
    <xf numFmtId="0" fontId="73" fillId="0" borderId="1" xfId="1" applyFont="1" applyBorder="1" applyAlignment="1">
      <alignment horizontal="right" vertical="top" wrapText="1"/>
    </xf>
    <xf numFmtId="0" fontId="73" fillId="0" borderId="1" xfId="1" applyFont="1" applyBorder="1" applyAlignment="1">
      <alignment horizontal="center" vertical="top" textRotation="90" wrapText="1"/>
    </xf>
    <xf numFmtId="0" fontId="73" fillId="0" borderId="1" xfId="1" applyFont="1" applyBorder="1" applyAlignment="1">
      <alignment horizontal="center" vertical="top" wrapText="1"/>
    </xf>
    <xf numFmtId="2" fontId="73" fillId="0" borderId="1" xfId="1" applyNumberFormat="1" applyFont="1" applyBorder="1" applyAlignment="1">
      <alignment horizontal="center" vertical="top" wrapText="1"/>
    </xf>
    <xf numFmtId="1" fontId="73" fillId="0" borderId="1" xfId="1" applyNumberFormat="1" applyFont="1" applyBorder="1" applyAlignment="1">
      <alignment horizontal="center" vertical="top" wrapText="1"/>
    </xf>
    <xf numFmtId="0" fontId="73" fillId="0" borderId="23" xfId="1" applyFont="1" applyBorder="1" applyAlignment="1">
      <alignment vertical="top" wrapText="1"/>
    </xf>
    <xf numFmtId="0" fontId="73" fillId="0" borderId="1" xfId="1" applyFont="1" applyBorder="1" applyAlignment="1">
      <alignment vertical="top" wrapText="1"/>
    </xf>
    <xf numFmtId="0" fontId="77" fillId="0" borderId="17" xfId="1" applyFont="1" applyBorder="1" applyAlignment="1">
      <alignment vertical="top" wrapText="1"/>
    </xf>
    <xf numFmtId="0" fontId="77" fillId="0" borderId="18" xfId="1" applyFont="1" applyBorder="1" applyAlignment="1">
      <alignment vertical="top" wrapText="1"/>
    </xf>
    <xf numFmtId="0" fontId="78" fillId="0" borderId="1" xfId="1" applyFont="1" applyBorder="1" applyAlignment="1">
      <alignment horizontal="right" wrapText="1"/>
    </xf>
    <xf numFmtId="14" fontId="78" fillId="0" borderId="1" xfId="1" applyNumberFormat="1" applyFont="1" applyBorder="1" applyAlignment="1">
      <alignment horizontal="center" wrapText="1"/>
    </xf>
    <xf numFmtId="2" fontId="78" fillId="0" borderId="1" xfId="1" applyNumberFormat="1" applyFont="1" applyBorder="1" applyAlignment="1">
      <alignment horizontal="right" wrapText="1"/>
    </xf>
    <xf numFmtId="0" fontId="78" fillId="0" borderId="1" xfId="1" applyFont="1" applyBorder="1" applyAlignment="1">
      <alignment wrapText="1"/>
    </xf>
    <xf numFmtId="0" fontId="77" fillId="0" borderId="1" xfId="1" applyFont="1" applyBorder="1" applyAlignment="1">
      <alignment horizontal="center" vertical="top" wrapText="1"/>
    </xf>
    <xf numFmtId="2" fontId="77" fillId="0" borderId="1" xfId="1" applyNumberFormat="1" applyFont="1" applyBorder="1" applyAlignment="1">
      <alignment horizontal="center" vertical="top" wrapText="1"/>
    </xf>
    <xf numFmtId="1" fontId="77" fillId="0" borderId="1" xfId="1" applyNumberFormat="1" applyFont="1" applyBorder="1" applyAlignment="1">
      <alignment horizontal="center" vertical="top" wrapText="1"/>
    </xf>
    <xf numFmtId="0" fontId="74" fillId="0" borderId="0" xfId="1" applyFont="1" applyAlignment="1">
      <alignment horizontal="left" indent="5"/>
    </xf>
    <xf numFmtId="0" fontId="78" fillId="0" borderId="16" xfId="1" applyFont="1" applyBorder="1" applyAlignment="1">
      <alignment horizontal="right" vertical="top" wrapText="1"/>
    </xf>
    <xf numFmtId="0" fontId="78" fillId="0" borderId="16" xfId="1" applyFont="1" applyBorder="1" applyAlignment="1">
      <alignment horizontal="right" wrapText="1"/>
    </xf>
    <xf numFmtId="14" fontId="78" fillId="0" borderId="16" xfId="1" applyNumberFormat="1" applyFont="1" applyBorder="1" applyAlignment="1">
      <alignment horizontal="center" wrapText="1"/>
    </xf>
    <xf numFmtId="2" fontId="78" fillId="0" borderId="16" xfId="1" applyNumberFormat="1" applyFont="1" applyBorder="1" applyAlignment="1">
      <alignment horizontal="right" wrapText="1"/>
    </xf>
    <xf numFmtId="0" fontId="78" fillId="0" borderId="16" xfId="1" applyFont="1" applyBorder="1" applyAlignment="1">
      <alignment wrapText="1"/>
    </xf>
    <xf numFmtId="0" fontId="73" fillId="0" borderId="16" xfId="1" applyFont="1" applyBorder="1" applyAlignment="1">
      <alignment horizontal="right" vertical="top" wrapText="1"/>
    </xf>
    <xf numFmtId="0" fontId="73" fillId="0" borderId="16" xfId="1" applyFont="1" applyBorder="1" applyAlignment="1">
      <alignment horizontal="right" wrapText="1"/>
    </xf>
    <xf numFmtId="0" fontId="73" fillId="0" borderId="37" xfId="1" applyFont="1" applyBorder="1" applyAlignment="1">
      <alignment vertical="top" wrapText="1"/>
    </xf>
    <xf numFmtId="0" fontId="77" fillId="0" borderId="16" xfId="1" applyFont="1" applyBorder="1" applyAlignment="1">
      <alignment horizontal="center" vertical="top" wrapText="1"/>
    </xf>
    <xf numFmtId="2" fontId="77" fillId="0" borderId="16" xfId="1" applyNumberFormat="1" applyFont="1" applyBorder="1" applyAlignment="1">
      <alignment horizontal="center" vertical="top" wrapText="1"/>
    </xf>
    <xf numFmtId="1" fontId="77" fillId="0" borderId="16" xfId="1" applyNumberFormat="1" applyFont="1" applyBorder="1" applyAlignment="1">
      <alignment horizontal="center" vertical="top" wrapText="1"/>
    </xf>
    <xf numFmtId="0" fontId="76" fillId="0" borderId="25" xfId="1" applyFont="1" applyBorder="1" applyAlignment="1">
      <alignment horizontal="right" vertical="top" wrapText="1"/>
    </xf>
    <xf numFmtId="0" fontId="77" fillId="0" borderId="25" xfId="1" applyFont="1" applyBorder="1" applyAlignment="1">
      <alignment horizontal="right" wrapText="1"/>
    </xf>
    <xf numFmtId="0" fontId="77" fillId="0" borderId="25" xfId="1" applyFont="1" applyBorder="1" applyAlignment="1">
      <alignment horizontal="center" wrapText="1"/>
    </xf>
    <xf numFmtId="2" fontId="77" fillId="0" borderId="25" xfId="1" applyNumberFormat="1" applyFont="1" applyBorder="1" applyAlignment="1">
      <alignment horizontal="right" wrapText="1"/>
    </xf>
    <xf numFmtId="0" fontId="77" fillId="0" borderId="25" xfId="1" applyFont="1" applyBorder="1" applyAlignment="1">
      <alignment wrapText="1"/>
    </xf>
    <xf numFmtId="0" fontId="73" fillId="0" borderId="25" xfId="1" applyFont="1" applyBorder="1" applyAlignment="1">
      <alignment horizontal="right" vertical="top" wrapText="1"/>
    </xf>
    <xf numFmtId="0" fontId="73" fillId="0" borderId="25" xfId="1" applyFont="1" applyBorder="1" applyAlignment="1">
      <alignment horizontal="right" wrapText="1"/>
    </xf>
    <xf numFmtId="1" fontId="73" fillId="0" borderId="25" xfId="1" applyNumberFormat="1" applyFont="1" applyBorder="1" applyAlignment="1">
      <alignment horizontal="right" wrapText="1"/>
    </xf>
    <xf numFmtId="0" fontId="73" fillId="0" borderId="26" xfId="1" applyFont="1" applyBorder="1" applyAlignment="1">
      <alignment vertical="top" wrapText="1"/>
    </xf>
    <xf numFmtId="0" fontId="80" fillId="0" borderId="0" xfId="1" applyFont="1"/>
    <xf numFmtId="0" fontId="81" fillId="0" borderId="0" xfId="1" applyFont="1" applyAlignment="1">
      <alignment horizontal="left" indent="2"/>
    </xf>
    <xf numFmtId="0" fontId="82" fillId="0" borderId="0" xfId="1" applyFont="1" applyAlignment="1"/>
    <xf numFmtId="0" fontId="74" fillId="0" borderId="0" xfId="1" applyFont="1" applyAlignment="1"/>
    <xf numFmtId="0" fontId="83" fillId="0" borderId="0" xfId="1" applyFont="1" applyAlignment="1"/>
    <xf numFmtId="0" fontId="74" fillId="0" borderId="0" xfId="1" applyFont="1" applyAlignment="1">
      <alignment vertical="top"/>
    </xf>
    <xf numFmtId="0" fontId="75" fillId="0" borderId="0" xfId="1" applyFont="1" applyAlignment="1">
      <alignment horizontal="left" indent="15"/>
    </xf>
    <xf numFmtId="0" fontId="74" fillId="0" borderId="0" xfId="1" applyFont="1" applyAlignment="1">
      <alignment horizontal="center"/>
    </xf>
    <xf numFmtId="0" fontId="80" fillId="0" borderId="59" xfId="1" applyFont="1" applyBorder="1" applyAlignment="1">
      <alignment horizontal="center" vertical="top" wrapText="1"/>
    </xf>
    <xf numFmtId="0" fontId="80" fillId="0" borderId="8" xfId="1" applyFont="1" applyBorder="1" applyAlignment="1">
      <alignment horizontal="center" vertical="top" wrapText="1"/>
    </xf>
    <xf numFmtId="0" fontId="80" fillId="0" borderId="14" xfId="1" applyFont="1" applyBorder="1" applyAlignment="1">
      <alignment horizontal="center" vertical="top" wrapText="1"/>
    </xf>
    <xf numFmtId="0" fontId="80" fillId="0" borderId="13" xfId="1" applyFont="1" applyBorder="1" applyAlignment="1">
      <alignment horizontal="center" vertical="top" wrapText="1"/>
    </xf>
    <xf numFmtId="1" fontId="75" fillId="0" borderId="59" xfId="1" applyNumberFormat="1" applyFont="1" applyBorder="1" applyAlignment="1">
      <alignment vertical="top" wrapText="1"/>
    </xf>
    <xf numFmtId="0" fontId="69" fillId="0" borderId="59" xfId="1" applyFont="1" applyBorder="1" applyAlignment="1">
      <alignment vertical="top" wrapText="1"/>
    </xf>
    <xf numFmtId="0" fontId="69" fillId="0" borderId="60" xfId="1" applyFont="1" applyBorder="1" applyAlignment="1">
      <alignment vertical="top" wrapText="1"/>
    </xf>
    <xf numFmtId="0" fontId="69" fillId="0" borderId="14" xfId="1" applyFont="1" applyBorder="1" applyAlignment="1">
      <alignment vertical="top" wrapText="1"/>
    </xf>
    <xf numFmtId="1" fontId="54" fillId="0" borderId="0" xfId="1" applyNumberFormat="1" applyAlignment="1">
      <alignment horizontal="left"/>
    </xf>
    <xf numFmtId="0" fontId="69" fillId="0" borderId="0" xfId="1" applyFont="1" applyAlignment="1">
      <alignment horizontal="left" vertical="top"/>
    </xf>
    <xf numFmtId="0" fontId="74" fillId="0" borderId="0" xfId="1" applyFont="1" applyAlignment="1">
      <alignment horizontal="left"/>
    </xf>
    <xf numFmtId="0" fontId="74" fillId="0" borderId="0" xfId="1" applyFont="1" applyAlignment="1">
      <alignment horizontal="left" vertical="top"/>
    </xf>
    <xf numFmtId="0" fontId="28" fillId="0" borderId="0" xfId="0" applyFont="1" applyAlignment="1">
      <alignment horizontal="left"/>
    </xf>
    <xf numFmtId="0" fontId="87" fillId="0" borderId="0" xfId="0" applyFont="1" applyAlignment="1">
      <alignment horizontal="left"/>
    </xf>
    <xf numFmtId="0" fontId="2" fillId="0" borderId="17" xfId="0" applyFont="1" applyBorder="1" applyAlignment="1">
      <alignment horizontal="center" vertical="center"/>
    </xf>
    <xf numFmtId="0" fontId="2" fillId="0" borderId="18" xfId="0" applyFont="1" applyBorder="1" applyAlignment="1">
      <alignment horizontal="center" vertical="center"/>
    </xf>
    <xf numFmtId="0" fontId="2" fillId="0" borderId="1" xfId="0" applyFont="1" applyBorder="1" applyAlignment="1">
      <alignment horizontal="right"/>
    </xf>
    <xf numFmtId="14" fontId="6" fillId="0" borderId="0" xfId="0" applyNumberFormat="1" applyFont="1"/>
    <xf numFmtId="0" fontId="8" fillId="0" borderId="0" xfId="0" applyFont="1" applyAlignment="1">
      <alignment horizontal="left" vertical="top" wrapText="1"/>
    </xf>
    <xf numFmtId="0" fontId="3" fillId="0" borderId="0" xfId="0" applyFont="1" applyAlignment="1">
      <alignment horizontal="left"/>
    </xf>
    <xf numFmtId="0" fontId="56" fillId="0" borderId="0" xfId="3" applyFont="1"/>
    <xf numFmtId="17" fontId="59" fillId="0" borderId="0" xfId="3" applyNumberFormat="1" applyFont="1"/>
    <xf numFmtId="0" fontId="59" fillId="0" borderId="0" xfId="3" applyFont="1"/>
    <xf numFmtId="0" fontId="81" fillId="0" borderId="0" xfId="3" applyFont="1"/>
    <xf numFmtId="0" fontId="15" fillId="0" borderId="0" xfId="0" applyFont="1" applyAlignment="1">
      <alignment horizontal="left"/>
    </xf>
    <xf numFmtId="0" fontId="54" fillId="0" borderId="53" xfId="1" applyFill="1" applyBorder="1"/>
    <xf numFmtId="0" fontId="2" fillId="3" borderId="0" xfId="0" applyFont="1" applyFill="1"/>
    <xf numFmtId="0" fontId="0" fillId="3" borderId="0" xfId="0" applyFill="1"/>
    <xf numFmtId="0" fontId="2" fillId="0" borderId="0" xfId="0" applyFont="1" applyFill="1"/>
    <xf numFmtId="0" fontId="0" fillId="0" borderId="0" xfId="0" applyFill="1"/>
    <xf numFmtId="0" fontId="61" fillId="3" borderId="0" xfId="1" applyFont="1" applyFill="1" applyBorder="1"/>
    <xf numFmtId="0" fontId="59" fillId="0" borderId="0" xfId="0" applyFont="1" applyAlignment="1" applyProtection="1">
      <alignment horizontal="center"/>
    </xf>
    <xf numFmtId="0" fontId="58" fillId="0" borderId="0" xfId="0" applyFont="1" applyAlignment="1" applyProtection="1">
      <alignment horizontal="center"/>
    </xf>
    <xf numFmtId="0" fontId="95" fillId="0" borderId="62" xfId="0" applyFont="1" applyBorder="1" applyAlignment="1">
      <alignment horizontal="center" vertical="center"/>
    </xf>
    <xf numFmtId="0" fontId="15" fillId="0" borderId="0" xfId="0" applyFont="1"/>
    <xf numFmtId="0" fontId="60" fillId="0" borderId="61" xfId="0" applyFont="1" applyFill="1" applyBorder="1" applyAlignment="1">
      <alignment horizontal="center" vertical="center" wrapText="1"/>
    </xf>
    <xf numFmtId="0" fontId="60" fillId="0" borderId="63" xfId="0" applyFont="1" applyFill="1" applyBorder="1" applyAlignment="1">
      <alignment horizontal="center" vertical="center" wrapText="1"/>
    </xf>
    <xf numFmtId="0" fontId="93" fillId="0" borderId="63" xfId="0" applyFont="1" applyFill="1" applyBorder="1" applyAlignment="1">
      <alignment horizontal="center" vertical="center"/>
    </xf>
    <xf numFmtId="0" fontId="93" fillId="0" borderId="62" xfId="0" applyFont="1" applyFill="1" applyBorder="1" applyAlignment="1">
      <alignment horizontal="center" vertical="center"/>
    </xf>
    <xf numFmtId="0" fontId="60" fillId="0" borderId="18" xfId="0" applyFont="1" applyFill="1" applyBorder="1" applyAlignment="1">
      <alignment horizontal="center" vertical="center" wrapText="1"/>
    </xf>
    <xf numFmtId="0" fontId="60" fillId="0" borderId="0" xfId="0" applyFont="1" applyFill="1" applyBorder="1" applyAlignment="1">
      <alignment horizontal="center" vertical="center" wrapText="1"/>
    </xf>
    <xf numFmtId="0" fontId="54" fillId="0" borderId="0" xfId="0" applyFont="1" applyFill="1" applyBorder="1" applyAlignment="1">
      <alignment horizontal="center" vertical="center" wrapText="1"/>
    </xf>
    <xf numFmtId="0" fontId="0" fillId="0" borderId="0" xfId="0" applyFill="1" applyBorder="1"/>
    <xf numFmtId="0" fontId="98" fillId="0" borderId="0" xfId="0" applyFont="1" applyFill="1" applyBorder="1" applyAlignment="1" applyProtection="1">
      <alignment horizontal="left"/>
      <protection locked="0"/>
    </xf>
    <xf numFmtId="0" fontId="99" fillId="0" borderId="0" xfId="0" applyFont="1" applyFill="1" applyBorder="1" applyAlignment="1" applyProtection="1">
      <alignment horizontal="center" vertical="center" wrapText="1"/>
      <protection locked="0"/>
    </xf>
    <xf numFmtId="0" fontId="100" fillId="0" borderId="0" xfId="0" applyFont="1" applyFill="1" applyBorder="1" applyAlignment="1" applyProtection="1">
      <alignment horizontal="center" vertical="center" wrapText="1"/>
      <protection locked="0"/>
    </xf>
    <xf numFmtId="0" fontId="93" fillId="0" borderId="0" xfId="0" applyFont="1" applyFill="1" applyBorder="1" applyProtection="1">
      <protection locked="0"/>
    </xf>
    <xf numFmtId="0" fontId="0" fillId="0" borderId="0" xfId="0" applyFill="1" applyProtection="1">
      <protection locked="0"/>
    </xf>
    <xf numFmtId="0" fontId="60" fillId="0" borderId="64" xfId="0" applyFont="1" applyFill="1" applyBorder="1" applyAlignment="1">
      <alignment horizontal="center" vertical="center" wrapText="1"/>
    </xf>
    <xf numFmtId="0" fontId="0" fillId="0" borderId="18" xfId="0" applyFill="1" applyBorder="1" applyAlignment="1">
      <alignment horizontal="center" vertical="center"/>
    </xf>
    <xf numFmtId="0" fontId="0" fillId="0" borderId="65" xfId="0" applyFill="1" applyBorder="1" applyAlignment="1">
      <alignment horizontal="center" vertical="center"/>
    </xf>
    <xf numFmtId="0" fontId="60" fillId="0" borderId="22"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23" xfId="0" applyFill="1" applyBorder="1" applyAlignment="1">
      <alignment horizontal="center" vertical="center"/>
    </xf>
    <xf numFmtId="0" fontId="54" fillId="0" borderId="0" xfId="4" applyFont="1" applyFill="1" applyBorder="1" applyAlignment="1">
      <alignment horizontal="center" vertical="center"/>
    </xf>
    <xf numFmtId="17" fontId="54" fillId="0" borderId="0" xfId="4" applyNumberFormat="1" applyFont="1" applyFill="1" applyBorder="1" applyAlignment="1">
      <alignment horizontal="center" vertical="center"/>
    </xf>
    <xf numFmtId="16" fontId="60" fillId="0" borderId="0" xfId="4" applyNumberFormat="1" applyFont="1" applyFill="1" applyBorder="1" applyAlignment="1">
      <alignment horizontal="center" vertical="center"/>
    </xf>
    <xf numFmtId="0" fontId="60" fillId="0" borderId="0" xfId="4" applyFont="1" applyFill="1" applyBorder="1" applyAlignment="1">
      <alignment horizontal="center" vertical="center"/>
    </xf>
    <xf numFmtId="0" fontId="60" fillId="0" borderId="1" xfId="0" applyFont="1" applyFill="1" applyBorder="1" applyAlignment="1">
      <alignment horizontal="center" vertical="center" wrapText="1"/>
    </xf>
    <xf numFmtId="0" fontId="60" fillId="0" borderId="0" xfId="0" applyFont="1" applyFill="1" applyBorder="1" applyAlignment="1">
      <alignment horizontal="center" vertical="center"/>
    </xf>
    <xf numFmtId="0" fontId="54" fillId="0" borderId="0" xfId="0" applyFont="1" applyFill="1" applyBorder="1" applyAlignment="1">
      <alignment horizontal="center" vertical="center"/>
    </xf>
    <xf numFmtId="0" fontId="45" fillId="0" borderId="22" xfId="0" applyFont="1" applyFill="1" applyBorder="1" applyAlignment="1" applyProtection="1">
      <alignment vertical="center" shrinkToFit="1"/>
    </xf>
    <xf numFmtId="0" fontId="54" fillId="0" borderId="1" xfId="0" applyFont="1" applyFill="1" applyBorder="1" applyAlignment="1">
      <alignment horizontal="center"/>
    </xf>
    <xf numFmtId="0" fontId="54" fillId="0" borderId="23" xfId="0" applyFont="1" applyFill="1" applyBorder="1" applyAlignment="1">
      <alignment horizontal="center"/>
    </xf>
    <xf numFmtId="9" fontId="0" fillId="0" borderId="0" xfId="0" applyNumberFormat="1" applyAlignment="1">
      <alignment horizontal="center"/>
    </xf>
    <xf numFmtId="0" fontId="0" fillId="0" borderId="20" xfId="0" applyFont="1" applyFill="1" applyBorder="1" applyAlignment="1" applyProtection="1">
      <alignment vertical="center" shrinkToFit="1"/>
    </xf>
    <xf numFmtId="0" fontId="93" fillId="3" borderId="0" xfId="0" applyFont="1" applyFill="1" applyBorder="1" applyProtection="1">
      <protection locked="0"/>
    </xf>
    <xf numFmtId="0" fontId="0" fillId="0" borderId="0" xfId="0" applyProtection="1">
      <protection locked="0"/>
    </xf>
    <xf numFmtId="0" fontId="0" fillId="0" borderId="22" xfId="0" applyBorder="1"/>
    <xf numFmtId="0" fontId="0" fillId="0" borderId="1" xfId="0" applyBorder="1"/>
    <xf numFmtId="17" fontId="0" fillId="0" borderId="22" xfId="0" applyNumberFormat="1" applyBorder="1"/>
    <xf numFmtId="17" fontId="0" fillId="0" borderId="1" xfId="0" applyNumberFormat="1" applyBorder="1"/>
    <xf numFmtId="0" fontId="0" fillId="0" borderId="1" xfId="0" applyBorder="1" applyAlignment="1">
      <alignment horizontal="center"/>
    </xf>
    <xf numFmtId="0" fontId="60" fillId="4" borderId="22" xfId="0" applyFont="1" applyFill="1" applyBorder="1" applyAlignment="1">
      <alignment horizontal="left"/>
    </xf>
    <xf numFmtId="0" fontId="60" fillId="4" borderId="1" xfId="0" applyFont="1" applyFill="1" applyBorder="1" applyAlignment="1">
      <alignment horizontal="center"/>
    </xf>
    <xf numFmtId="0" fontId="103" fillId="0" borderId="61" xfId="0" applyFont="1" applyBorder="1" applyAlignment="1">
      <alignment horizontal="center" vertical="center"/>
    </xf>
    <xf numFmtId="0" fontId="103" fillId="0" borderId="48" xfId="0" applyFont="1" applyBorder="1" applyAlignment="1">
      <alignment horizontal="center" vertical="center" wrapText="1"/>
    </xf>
    <xf numFmtId="0" fontId="93" fillId="0" borderId="64" xfId="0" applyFont="1" applyBorder="1" applyAlignment="1">
      <alignment horizontal="center" vertical="center"/>
    </xf>
    <xf numFmtId="0" fontId="93" fillId="0" borderId="30" xfId="0" applyFont="1" applyBorder="1" applyAlignment="1">
      <alignment horizontal="center" vertical="center"/>
    </xf>
    <xf numFmtId="0" fontId="93" fillId="0" borderId="22" xfId="0" applyFont="1" applyBorder="1" applyAlignment="1">
      <alignment horizontal="center" vertical="center"/>
    </xf>
    <xf numFmtId="0" fontId="54" fillId="5" borderId="1" xfId="0" applyFont="1" applyFill="1" applyBorder="1" applyAlignment="1">
      <alignment horizontal="center"/>
    </xf>
    <xf numFmtId="0" fontId="54" fillId="5" borderId="23" xfId="0" applyFont="1" applyFill="1" applyBorder="1" applyAlignment="1">
      <alignment horizontal="center"/>
    </xf>
    <xf numFmtId="0" fontId="93" fillId="0" borderId="56" xfId="0" applyFont="1" applyBorder="1" applyAlignment="1">
      <alignment horizontal="center" vertical="center"/>
    </xf>
    <xf numFmtId="0" fontId="54" fillId="4" borderId="1" xfId="0" applyFont="1" applyFill="1" applyBorder="1" applyAlignment="1">
      <alignment horizontal="center"/>
    </xf>
    <xf numFmtId="0" fontId="54" fillId="3" borderId="1" xfId="0" applyFont="1" applyFill="1" applyBorder="1" applyAlignment="1">
      <alignment horizontal="center"/>
    </xf>
    <xf numFmtId="0" fontId="0" fillId="0" borderId="23" xfId="0" applyBorder="1" applyAlignment="1">
      <alignment horizontal="center"/>
    </xf>
    <xf numFmtId="0" fontId="104" fillId="0" borderId="23" xfId="5" applyBorder="1" applyAlignment="1" applyProtection="1">
      <alignment horizontal="center"/>
    </xf>
    <xf numFmtId="0" fontId="0" fillId="3" borderId="23" xfId="0" applyFill="1" applyBorder="1" applyAlignment="1">
      <alignment horizontal="center"/>
    </xf>
    <xf numFmtId="0" fontId="0" fillId="0" borderId="24" xfId="0" applyBorder="1"/>
    <xf numFmtId="0" fontId="0" fillId="0" borderId="25" xfId="0" applyBorder="1" applyAlignment="1">
      <alignment horizontal="center"/>
    </xf>
    <xf numFmtId="0" fontId="0" fillId="3" borderId="26" xfId="0" applyFill="1" applyBorder="1" applyAlignment="1">
      <alignment horizontal="center"/>
    </xf>
    <xf numFmtId="0" fontId="0" fillId="0" borderId="0" xfId="0" applyAlignment="1">
      <alignment horizontal="center"/>
    </xf>
    <xf numFmtId="0" fontId="18" fillId="0" borderId="0" xfId="0" applyFont="1" applyAlignment="1">
      <alignment horizontal="left"/>
    </xf>
    <xf numFmtId="14" fontId="108" fillId="0" borderId="0" xfId="0" applyNumberFormat="1" applyFont="1"/>
    <xf numFmtId="0" fontId="19" fillId="0" borderId="0" xfId="0" applyFont="1" applyBorder="1" applyAlignment="1"/>
    <xf numFmtId="0" fontId="15" fillId="0" borderId="0" xfId="0" applyFont="1" applyAlignment="1"/>
    <xf numFmtId="0" fontId="19" fillId="0" borderId="0" xfId="0" applyFont="1" applyAlignment="1"/>
    <xf numFmtId="0" fontId="108" fillId="0" borderId="0" xfId="0" applyFont="1" applyAlignment="1">
      <alignment horizontal="center"/>
    </xf>
    <xf numFmtId="14" fontId="0" fillId="0" borderId="22" xfId="0" applyNumberFormat="1" applyBorder="1"/>
    <xf numFmtId="0" fontId="19" fillId="0" borderId="0" xfId="0" applyFont="1" applyAlignment="1">
      <alignment vertical="top" wrapText="1"/>
    </xf>
    <xf numFmtId="0" fontId="0" fillId="0" borderId="0" xfId="0" applyAlignment="1">
      <alignment horizontal="center" vertical="center"/>
    </xf>
    <xf numFmtId="0" fontId="1" fillId="0" borderId="0" xfId="0" applyFont="1" applyAlignment="1">
      <alignment horizontal="left" vertical="center"/>
    </xf>
    <xf numFmtId="0" fontId="102" fillId="0" borderId="0" xfId="4" applyFont="1" applyFill="1" applyBorder="1" applyAlignment="1">
      <alignment vertical="center"/>
    </xf>
    <xf numFmtId="169" fontId="60" fillId="0" borderId="0" xfId="4" applyNumberFormat="1" applyFont="1" applyFill="1" applyBorder="1" applyAlignment="1">
      <alignment horizontal="center" vertical="center"/>
    </xf>
    <xf numFmtId="0" fontId="18" fillId="0" borderId="0" xfId="0" applyFont="1" applyBorder="1"/>
    <xf numFmtId="17" fontId="113" fillId="0" borderId="0" xfId="4" applyNumberFormat="1" applyFont="1" applyFill="1" applyBorder="1" applyAlignment="1">
      <alignment horizontal="center" vertical="center"/>
    </xf>
    <xf numFmtId="0" fontId="0" fillId="0" borderId="0" xfId="0" applyAlignment="1">
      <alignment vertical="center"/>
    </xf>
    <xf numFmtId="22" fontId="117" fillId="0" borderId="0" xfId="0" applyNumberFormat="1" applyFont="1" applyAlignment="1">
      <alignment horizontal="center"/>
    </xf>
    <xf numFmtId="0" fontId="118" fillId="0" borderId="0" xfId="0" applyFont="1" applyAlignment="1">
      <alignment horizontal="center"/>
    </xf>
    <xf numFmtId="0" fontId="94" fillId="0" borderId="19" xfId="0" applyFont="1" applyBorder="1"/>
    <xf numFmtId="0" fontId="94" fillId="0" borderId="67" xfId="0" applyFont="1" applyBorder="1"/>
    <xf numFmtId="0" fontId="45" fillId="0" borderId="68" xfId="0" applyFont="1" applyBorder="1"/>
    <xf numFmtId="0" fontId="93" fillId="0" borderId="61" xfId="0" applyFont="1" applyBorder="1" applyAlignment="1">
      <alignment horizontal="center" vertical="center"/>
    </xf>
    <xf numFmtId="0" fontId="93" fillId="0" borderId="63" xfId="0" applyFont="1" applyBorder="1" applyAlignment="1">
      <alignment horizontal="center" vertical="center"/>
    </xf>
    <xf numFmtId="0" fontId="93" fillId="0" borderId="62" xfId="0" applyFont="1" applyBorder="1" applyAlignment="1">
      <alignment horizontal="center" vertical="center"/>
    </xf>
    <xf numFmtId="0" fontId="106" fillId="3" borderId="0" xfId="0" applyFont="1" applyFill="1" applyBorder="1" applyAlignment="1" applyProtection="1">
      <alignment horizontal="center" vertical="center"/>
      <protection locked="0"/>
    </xf>
    <xf numFmtId="0" fontId="94" fillId="0" borderId="0" xfId="0" applyFont="1" applyFill="1" applyBorder="1" applyAlignment="1" applyProtection="1">
      <alignment horizontal="center" vertical="center"/>
      <protection locked="0"/>
    </xf>
    <xf numFmtId="0" fontId="94" fillId="3" borderId="0" xfId="0" applyFont="1" applyFill="1" applyBorder="1" applyAlignment="1" applyProtection="1">
      <alignment horizontal="center" vertical="center"/>
      <protection locked="0"/>
    </xf>
    <xf numFmtId="170" fontId="94" fillId="3" borderId="0" xfId="0" applyNumberFormat="1" applyFont="1" applyFill="1" applyBorder="1" applyAlignment="1" applyProtection="1">
      <alignment horizontal="center" vertical="center"/>
      <protection locked="0"/>
    </xf>
    <xf numFmtId="0" fontId="94" fillId="0" borderId="22" xfId="0" applyFont="1" applyBorder="1"/>
    <xf numFmtId="0" fontId="94" fillId="0" borderId="3" xfId="0" applyFont="1" applyBorder="1"/>
    <xf numFmtId="14" fontId="94" fillId="0" borderId="23" xfId="0" applyNumberFormat="1" applyFont="1" applyBorder="1" applyAlignment="1">
      <alignment horizontal="center"/>
    </xf>
    <xf numFmtId="0" fontId="45" fillId="0" borderId="69" xfId="0" applyFont="1" applyBorder="1"/>
    <xf numFmtId="0" fontId="94" fillId="0" borderId="18" xfId="0" applyFont="1" applyBorder="1" applyAlignment="1">
      <alignment horizontal="center" vertical="center"/>
    </xf>
    <xf numFmtId="0" fontId="94" fillId="0" borderId="65" xfId="0" applyFont="1" applyBorder="1" applyAlignment="1">
      <alignment horizontal="center" vertical="center"/>
    </xf>
    <xf numFmtId="0" fontId="93" fillId="0" borderId="0" xfId="0" applyFont="1" applyProtection="1">
      <protection locked="0"/>
    </xf>
    <xf numFmtId="0" fontId="94" fillId="0" borderId="56" xfId="0" applyFont="1" applyBorder="1"/>
    <xf numFmtId="0" fontId="94" fillId="0" borderId="44" xfId="0" applyFont="1" applyBorder="1"/>
    <xf numFmtId="14" fontId="94" fillId="0" borderId="37" xfId="0" applyNumberFormat="1" applyFont="1" applyBorder="1" applyAlignment="1">
      <alignment horizontal="center"/>
    </xf>
    <xf numFmtId="0" fontId="94" fillId="0" borderId="22" xfId="0" applyFont="1" applyBorder="1" applyAlignment="1">
      <alignment horizontal="left"/>
    </xf>
    <xf numFmtId="0" fontId="94" fillId="0" borderId="1" xfId="0" applyFont="1" applyBorder="1" applyAlignment="1">
      <alignment horizontal="left"/>
    </xf>
    <xf numFmtId="0" fontId="94" fillId="0" borderId="1" xfId="0" applyFont="1" applyBorder="1" applyAlignment="1">
      <alignment horizontal="center" vertical="center"/>
    </xf>
    <xf numFmtId="0" fontId="94" fillId="0" borderId="23" xfId="0" applyFont="1" applyBorder="1" applyAlignment="1">
      <alignment horizontal="center" vertical="center"/>
    </xf>
    <xf numFmtId="0" fontId="45" fillId="0" borderId="66" xfId="0" applyFont="1" applyBorder="1"/>
    <xf numFmtId="0" fontId="45" fillId="0" borderId="47" xfId="0" applyFont="1" applyBorder="1"/>
    <xf numFmtId="0" fontId="45" fillId="0" borderId="15" xfId="0" applyFont="1" applyBorder="1"/>
    <xf numFmtId="14" fontId="94" fillId="0" borderId="69" xfId="0" applyNumberFormat="1" applyFont="1" applyBorder="1" applyAlignment="1">
      <alignment horizontal="center"/>
    </xf>
    <xf numFmtId="2" fontId="119" fillId="0" borderId="1" xfId="3" applyNumberFormat="1" applyFont="1" applyBorder="1" applyAlignment="1">
      <alignment horizontal="center"/>
    </xf>
    <xf numFmtId="0" fontId="94" fillId="0" borderId="64" xfId="0" applyFont="1" applyBorder="1"/>
    <xf numFmtId="0" fontId="94" fillId="0" borderId="45" xfId="0" applyFont="1" applyBorder="1"/>
    <xf numFmtId="14" fontId="94" fillId="0" borderId="65" xfId="0" applyNumberFormat="1" applyFont="1" applyBorder="1" applyAlignment="1">
      <alignment horizontal="center"/>
    </xf>
    <xf numFmtId="0" fontId="94" fillId="0" borderId="24" xfId="0" applyFont="1" applyFill="1" applyBorder="1"/>
    <xf numFmtId="0" fontId="94" fillId="0" borderId="51" xfId="0" applyFont="1" applyFill="1" applyBorder="1"/>
    <xf numFmtId="14" fontId="94" fillId="0" borderId="26" xfId="0" applyNumberFormat="1" applyFont="1" applyBorder="1" applyAlignment="1">
      <alignment horizontal="center"/>
    </xf>
    <xf numFmtId="0" fontId="111" fillId="0" borderId="1" xfId="0" applyFont="1" applyBorder="1"/>
    <xf numFmtId="0" fontId="0" fillId="0" borderId="23" xfId="0" applyBorder="1"/>
    <xf numFmtId="0" fontId="94" fillId="0" borderId="61" xfId="0" applyFont="1" applyBorder="1"/>
    <xf numFmtId="0" fontId="94" fillId="0" borderId="47" xfId="0" applyFont="1" applyBorder="1"/>
    <xf numFmtId="14" fontId="120" fillId="6" borderId="62" xfId="21" applyNumberFormat="1" applyFont="1" applyBorder="1" applyAlignment="1">
      <alignment horizontal="center" vertical="center"/>
    </xf>
    <xf numFmtId="0" fontId="106" fillId="0" borderId="60" xfId="0" applyFont="1" applyBorder="1" applyAlignment="1">
      <alignment horizontal="center" vertical="center"/>
    </xf>
    <xf numFmtId="0" fontId="115" fillId="0" borderId="0" xfId="0" applyFont="1" applyAlignment="1">
      <alignment horizontal="center" vertical="center"/>
    </xf>
    <xf numFmtId="0" fontId="0" fillId="0" borderId="22" xfId="0" applyBorder="1" applyAlignment="1">
      <alignment horizontal="center" vertical="center"/>
    </xf>
    <xf numFmtId="14" fontId="121" fillId="0" borderId="62" xfId="21" applyNumberFormat="1" applyFont="1" applyFill="1" applyBorder="1" applyAlignment="1">
      <alignment horizontal="center" vertical="center"/>
    </xf>
    <xf numFmtId="0" fontId="0" fillId="0" borderId="1" xfId="0" applyBorder="1" applyAlignment="1">
      <alignment horizontal="center" vertical="center"/>
    </xf>
    <xf numFmtId="0" fontId="94" fillId="0" borderId="66" xfId="0" applyFont="1" applyBorder="1"/>
    <xf numFmtId="0" fontId="45" fillId="0" borderId="70" xfId="0" applyFont="1" applyBorder="1"/>
    <xf numFmtId="0" fontId="122" fillId="0" borderId="3" xfId="0" applyFont="1" applyBorder="1" applyAlignment="1">
      <alignment horizontal="center" vertical="center"/>
    </xf>
    <xf numFmtId="0" fontId="123" fillId="0" borderId="24" xfId="0" applyFont="1" applyBorder="1" applyAlignment="1">
      <alignment horizontal="center" vertical="center"/>
    </xf>
    <xf numFmtId="0" fontId="0" fillId="0" borderId="26" xfId="0" applyBorder="1"/>
    <xf numFmtId="0" fontId="117" fillId="0" borderId="0" xfId="0" applyFont="1"/>
    <xf numFmtId="0" fontId="59" fillId="0" borderId="0" xfId="0" applyFont="1" applyProtection="1"/>
    <xf numFmtId="0" fontId="0" fillId="0" borderId="61" xfId="0" applyBorder="1"/>
    <xf numFmtId="0" fontId="94" fillId="0" borderId="63" xfId="0" applyFont="1" applyFill="1" applyBorder="1" applyAlignment="1">
      <alignment horizontal="center" wrapText="1"/>
    </xf>
    <xf numFmtId="0" fontId="94" fillId="0" borderId="49" xfId="0" applyFont="1" applyFill="1" applyBorder="1" applyAlignment="1">
      <alignment horizontal="center" wrapText="1"/>
    </xf>
    <xf numFmtId="0" fontId="112" fillId="0" borderId="62" xfId="0" applyFont="1" applyBorder="1" applyAlignment="1">
      <alignment horizontal="center" vertical="center"/>
    </xf>
    <xf numFmtId="0" fontId="0" fillId="0" borderId="64" xfId="0" applyBorder="1"/>
    <xf numFmtId="0" fontId="94" fillId="0" borderId="18" xfId="0" applyFont="1" applyFill="1" applyBorder="1" applyAlignment="1">
      <alignment horizontal="center" wrapText="1"/>
    </xf>
    <xf numFmtId="0" fontId="94" fillId="0" borderId="29" xfId="0" applyFont="1" applyFill="1" applyBorder="1" applyAlignment="1">
      <alignment horizontal="center" wrapText="1"/>
    </xf>
    <xf numFmtId="0" fontId="0" fillId="0" borderId="65" xfId="0" applyFont="1" applyBorder="1" applyAlignment="1">
      <alignment horizontal="center" vertical="center"/>
    </xf>
    <xf numFmtId="0" fontId="117" fillId="0" borderId="1" xfId="0" applyFont="1" applyBorder="1"/>
    <xf numFmtId="14" fontId="94" fillId="0" borderId="1" xfId="0" applyNumberFormat="1" applyFont="1" applyBorder="1" applyAlignment="1">
      <alignment horizontal="center"/>
    </xf>
    <xf numFmtId="0" fontId="0" fillId="0" borderId="22" xfId="0" applyBorder="1" applyAlignment="1">
      <alignment horizontal="center"/>
    </xf>
    <xf numFmtId="0" fontId="59" fillId="0" borderId="1" xfId="0" applyFont="1" applyBorder="1" applyAlignment="1">
      <alignment horizontal="center" vertical="center" wrapText="1"/>
    </xf>
    <xf numFmtId="0" fontId="59" fillId="0" borderId="2" xfId="0" applyFont="1" applyBorder="1" applyAlignment="1">
      <alignment horizontal="center" vertical="center" wrapText="1"/>
    </xf>
    <xf numFmtId="0" fontId="124" fillId="0" borderId="23" xfId="0" applyFont="1" applyBorder="1" applyAlignment="1">
      <alignment horizontal="center" vertical="center" wrapText="1"/>
    </xf>
    <xf numFmtId="0" fontId="94" fillId="0" borderId="1" xfId="0" applyFont="1" applyBorder="1" applyAlignment="1">
      <alignment horizontal="center"/>
    </xf>
    <xf numFmtId="0" fontId="45" fillId="0" borderId="1" xfId="0" applyFont="1" applyBorder="1" applyAlignment="1">
      <alignment horizontal="center" wrapText="1"/>
    </xf>
    <xf numFmtId="0" fontId="45" fillId="0" borderId="2" xfId="0" applyFont="1" applyBorder="1" applyAlignment="1">
      <alignment horizontal="center" wrapText="1"/>
    </xf>
    <xf numFmtId="0" fontId="0" fillId="4" borderId="23" xfId="0" applyFont="1" applyFill="1" applyBorder="1" applyAlignment="1">
      <alignment horizontal="center" vertical="center"/>
    </xf>
    <xf numFmtId="0" fontId="45" fillId="0" borderId="1" xfId="0" applyFont="1" applyBorder="1" applyAlignment="1">
      <alignment horizontal="center" vertical="center" wrapText="1"/>
    </xf>
    <xf numFmtId="0" fontId="45" fillId="0" borderId="2" xfId="0" applyFont="1" applyBorder="1" applyAlignment="1">
      <alignment horizontal="center" vertical="center" wrapText="1"/>
    </xf>
    <xf numFmtId="0" fontId="0" fillId="0" borderId="24" xfId="0" applyBorder="1" applyAlignment="1">
      <alignment horizontal="center"/>
    </xf>
    <xf numFmtId="0" fontId="45" fillId="0" borderId="25" xfId="0" applyFont="1" applyBorder="1" applyAlignment="1">
      <alignment horizontal="center"/>
    </xf>
    <xf numFmtId="0" fontId="45" fillId="0" borderId="50" xfId="0" applyFont="1" applyBorder="1" applyAlignment="1">
      <alignment horizontal="center"/>
    </xf>
    <xf numFmtId="0" fontId="0" fillId="0" borderId="26" xfId="0" applyFont="1" applyBorder="1" applyAlignment="1">
      <alignment horizontal="center" vertical="center"/>
    </xf>
    <xf numFmtId="0" fontId="112" fillId="0" borderId="0" xfId="0" applyFont="1" applyAlignment="1">
      <alignment horizontal="center" vertical="center"/>
    </xf>
    <xf numFmtId="0" fontId="0" fillId="0" borderId="61" xfId="0" applyBorder="1" applyAlignment="1">
      <alignment horizontal="center"/>
    </xf>
    <xf numFmtId="0" fontId="0" fillId="0" borderId="64" xfId="0" applyBorder="1" applyAlignment="1">
      <alignment horizontal="center"/>
    </xf>
    <xf numFmtId="171" fontId="125" fillId="0" borderId="29" xfId="8" applyNumberFormat="1" applyFont="1" applyBorder="1" applyAlignment="1">
      <alignment horizontal="center"/>
    </xf>
    <xf numFmtId="171" fontId="125" fillId="0" borderId="0" xfId="8" applyNumberFormat="1" applyFont="1" applyBorder="1" applyAlignment="1">
      <alignment horizontal="center"/>
    </xf>
    <xf numFmtId="0" fontId="93" fillId="4" borderId="60" xfId="0" applyFont="1" applyFill="1" applyBorder="1" applyAlignment="1">
      <alignment horizontal="center" vertical="center"/>
    </xf>
    <xf numFmtId="0" fontId="116" fillId="0" borderId="0" xfId="0" applyFont="1" applyFill="1" applyBorder="1" applyAlignment="1">
      <alignment vertical="center"/>
    </xf>
    <xf numFmtId="0" fontId="45" fillId="0" borderId="16" xfId="0" applyFont="1" applyBorder="1" applyAlignment="1">
      <alignment horizontal="center"/>
    </xf>
    <xf numFmtId="0" fontId="45" fillId="0" borderId="33" xfId="0" applyFont="1" applyBorder="1" applyAlignment="1">
      <alignment horizontal="center"/>
    </xf>
    <xf numFmtId="0" fontId="93" fillId="5" borderId="23" xfId="0" applyFont="1" applyFill="1" applyBorder="1" applyAlignment="1">
      <alignment horizontal="center"/>
    </xf>
    <xf numFmtId="0" fontId="0" fillId="0" borderId="0" xfId="0" applyFill="1" applyBorder="1" applyAlignment="1"/>
    <xf numFmtId="0" fontId="0" fillId="0" borderId="56" xfId="0" applyBorder="1" applyAlignment="1">
      <alignment horizontal="center"/>
    </xf>
    <xf numFmtId="0" fontId="45" fillId="0" borderId="1" xfId="0" applyFont="1" applyBorder="1" applyAlignment="1">
      <alignment horizontal="center"/>
    </xf>
    <xf numFmtId="0" fontId="45" fillId="0" borderId="2" xfId="0" applyFont="1" applyBorder="1" applyAlignment="1">
      <alignment horizontal="center"/>
    </xf>
    <xf numFmtId="0" fontId="126" fillId="0" borderId="23" xfId="15" applyFont="1" applyFill="1" applyBorder="1" applyAlignment="1" applyProtection="1">
      <alignment horizontal="center" vertical="center"/>
      <protection hidden="1"/>
    </xf>
    <xf numFmtId="0" fontId="0" fillId="0" borderId="23" xfId="0" applyFont="1" applyBorder="1" applyAlignment="1">
      <alignment horizontal="center" vertical="center"/>
    </xf>
    <xf numFmtId="0" fontId="45" fillId="0" borderId="22" xfId="0" applyFont="1" applyBorder="1"/>
    <xf numFmtId="1" fontId="94" fillId="0" borderId="1" xfId="0" applyNumberFormat="1" applyFont="1" applyBorder="1" applyAlignment="1">
      <alignment horizontal="center"/>
    </xf>
    <xf numFmtId="0" fontId="45" fillId="0" borderId="24" xfId="0" applyFont="1" applyBorder="1"/>
    <xf numFmtId="0" fontId="0" fillId="0" borderId="25" xfId="0" applyBorder="1"/>
    <xf numFmtId="0" fontId="118" fillId="0" borderId="61" xfId="0" applyFont="1" applyBorder="1" applyAlignment="1">
      <alignment horizontal="center" vertical="center"/>
    </xf>
    <xf numFmtId="0" fontId="118" fillId="0" borderId="47" xfId="0" applyFont="1" applyBorder="1" applyAlignment="1">
      <alignment horizontal="center" vertical="center"/>
    </xf>
    <xf numFmtId="0" fontId="127" fillId="0" borderId="62" xfId="15" applyFont="1" applyFill="1" applyBorder="1" applyAlignment="1" applyProtection="1">
      <alignment horizontal="center" vertical="center"/>
      <protection hidden="1"/>
    </xf>
    <xf numFmtId="0" fontId="117" fillId="0" borderId="18" xfId="0" applyFont="1" applyBorder="1"/>
    <xf numFmtId="0" fontId="117" fillId="0" borderId="29" xfId="0" applyFont="1" applyBorder="1"/>
    <xf numFmtId="0" fontId="128" fillId="0" borderId="65" xfId="15" applyFont="1" applyFill="1" applyBorder="1" applyAlignment="1" applyProtection="1">
      <alignment horizontal="center" vertical="center"/>
      <protection hidden="1"/>
    </xf>
    <xf numFmtId="2" fontId="128" fillId="0" borderId="65" xfId="15" applyNumberFormat="1" applyFont="1" applyFill="1" applyBorder="1" applyAlignment="1" applyProtection="1">
      <alignment horizontal="center" vertical="center"/>
      <protection hidden="1"/>
    </xf>
    <xf numFmtId="0" fontId="126" fillId="0" borderId="68" xfId="15" applyFont="1" applyFill="1" applyBorder="1" applyAlignment="1" applyProtection="1">
      <alignment horizontal="center" vertical="center"/>
      <protection hidden="1"/>
    </xf>
    <xf numFmtId="0" fontId="126" fillId="0" borderId="21" xfId="15" applyFont="1" applyFill="1" applyBorder="1" applyAlignment="1" applyProtection="1">
      <alignment horizontal="center" vertical="center"/>
      <protection hidden="1"/>
    </xf>
    <xf numFmtId="2" fontId="93" fillId="0" borderId="8" xfId="0" applyNumberFormat="1" applyFont="1" applyBorder="1" applyAlignment="1">
      <alignment horizontal="center"/>
    </xf>
    <xf numFmtId="2" fontId="0" fillId="0" borderId="0" xfId="0" applyNumberFormat="1"/>
    <xf numFmtId="0" fontId="117" fillId="0" borderId="2" xfId="0" applyFont="1" applyBorder="1"/>
    <xf numFmtId="0" fontId="94" fillId="0" borderId="23" xfId="0" applyFont="1" applyBorder="1" applyAlignment="1">
      <alignment horizontal="center"/>
    </xf>
    <xf numFmtId="0" fontId="126" fillId="0" borderId="71" xfId="15" applyFont="1" applyFill="1" applyBorder="1" applyAlignment="1" applyProtection="1">
      <alignment horizontal="center" vertical="center"/>
      <protection hidden="1"/>
    </xf>
    <xf numFmtId="0" fontId="126" fillId="0" borderId="65" xfId="15" applyFont="1" applyFill="1" applyBorder="1" applyAlignment="1" applyProtection="1">
      <alignment horizontal="center" vertical="center"/>
      <protection hidden="1"/>
    </xf>
    <xf numFmtId="2" fontId="93" fillId="0" borderId="10" xfId="0" applyNumberFormat="1" applyFont="1" applyBorder="1" applyAlignment="1">
      <alignment horizontal="center"/>
    </xf>
    <xf numFmtId="2" fontId="94" fillId="0" borderId="23" xfId="0" applyNumberFormat="1" applyFont="1" applyBorder="1" applyAlignment="1">
      <alignment horizontal="center"/>
    </xf>
    <xf numFmtId="0" fontId="126" fillId="0" borderId="14" xfId="15" applyFont="1" applyFill="1" applyBorder="1" applyAlignment="1" applyProtection="1">
      <alignment horizontal="center" vertical="center"/>
      <protection hidden="1"/>
    </xf>
    <xf numFmtId="0" fontId="126" fillId="0" borderId="43" xfId="15" applyFont="1" applyFill="1" applyBorder="1" applyAlignment="1" applyProtection="1">
      <alignment horizontal="center" vertical="center"/>
      <protection hidden="1"/>
    </xf>
    <xf numFmtId="2" fontId="93" fillId="0" borderId="13" xfId="0" applyNumberFormat="1" applyFont="1" applyBorder="1" applyAlignment="1">
      <alignment horizontal="center"/>
    </xf>
    <xf numFmtId="0" fontId="117" fillId="0" borderId="25" xfId="0" applyFont="1" applyBorder="1"/>
    <xf numFmtId="0" fontId="117" fillId="0" borderId="50" xfId="0" applyFont="1" applyBorder="1"/>
    <xf numFmtId="0" fontId="94" fillId="0" borderId="26" xfId="0" applyFont="1" applyBorder="1" applyAlignment="1">
      <alignment horizontal="center"/>
    </xf>
    <xf numFmtId="0" fontId="129" fillId="0" borderId="1" xfId="0" applyFont="1" applyFill="1" applyBorder="1" applyAlignment="1" applyProtection="1">
      <alignment horizontal="left"/>
      <protection locked="0"/>
    </xf>
    <xf numFmtId="0" fontId="100" fillId="3" borderId="1" xfId="0" applyFont="1" applyFill="1" applyBorder="1" applyAlignment="1" applyProtection="1">
      <alignment horizontal="center" vertical="center"/>
      <protection locked="0"/>
    </xf>
    <xf numFmtId="0" fontId="124" fillId="0" borderId="1" xfId="3" applyFont="1" applyBorder="1" applyAlignment="1">
      <alignment horizontal="center"/>
    </xf>
    <xf numFmtId="14" fontId="129" fillId="0" borderId="1" xfId="0" applyNumberFormat="1" applyFont="1" applyFill="1" applyBorder="1" applyAlignment="1" applyProtection="1">
      <alignment horizontal="left"/>
      <protection locked="0"/>
    </xf>
    <xf numFmtId="2" fontId="124" fillId="0" borderId="1" xfId="3" applyNumberFormat="1" applyFont="1" applyBorder="1" applyAlignment="1">
      <alignment horizontal="center"/>
    </xf>
    <xf numFmtId="0" fontId="130" fillId="0" borderId="1" xfId="13" applyFont="1" applyBorder="1"/>
    <xf numFmtId="14" fontId="124" fillId="0" borderId="1" xfId="3" applyNumberFormat="1" applyFont="1" applyBorder="1" applyAlignment="1">
      <alignment horizontal="center"/>
    </xf>
    <xf numFmtId="0" fontId="129" fillId="0" borderId="0" xfId="0" applyFont="1" applyFill="1" applyBorder="1" applyAlignment="1" applyProtection="1">
      <alignment horizontal="left"/>
      <protection locked="0"/>
    </xf>
    <xf numFmtId="0" fontId="99" fillId="0" borderId="0" xfId="0" applyFont="1" applyFill="1" applyBorder="1" applyAlignment="1" applyProtection="1">
      <alignment horizontal="center" vertical="center"/>
      <protection locked="0"/>
    </xf>
    <xf numFmtId="14" fontId="60" fillId="0" borderId="0" xfId="3" applyNumberFormat="1" applyFont="1" applyBorder="1" applyAlignment="1">
      <alignment horizontal="center"/>
    </xf>
    <xf numFmtId="0" fontId="100" fillId="0" borderId="0" xfId="0" applyFont="1" applyFill="1" applyBorder="1" applyAlignment="1" applyProtection="1">
      <alignment horizontal="left"/>
      <protection locked="0"/>
    </xf>
    <xf numFmtId="0" fontId="129" fillId="3" borderId="1" xfId="0" applyFont="1" applyFill="1" applyBorder="1" applyAlignment="1" applyProtection="1">
      <alignment horizontal="center" vertical="center"/>
      <protection locked="0"/>
    </xf>
    <xf numFmtId="2" fontId="113" fillId="0" borderId="1" xfId="3" applyNumberFormat="1" applyFont="1" applyBorder="1" applyAlignment="1">
      <alignment horizontal="center"/>
    </xf>
    <xf numFmtId="0" fontId="93" fillId="7" borderId="1" xfId="0" applyFont="1" applyFill="1" applyBorder="1" applyAlignment="1">
      <alignment horizontal="center"/>
    </xf>
    <xf numFmtId="0" fontId="99" fillId="0" borderId="1" xfId="0" applyFont="1" applyFill="1" applyBorder="1" applyAlignment="1" applyProtection="1">
      <alignment horizontal="center" vertical="center" wrapText="1"/>
      <protection locked="0"/>
    </xf>
    <xf numFmtId="0" fontId="112" fillId="0" borderId="0" xfId="0" applyFont="1" applyBorder="1"/>
    <xf numFmtId="0" fontId="131" fillId="0" borderId="0" xfId="0" applyFont="1" applyFill="1" applyBorder="1" applyAlignment="1" applyProtection="1">
      <alignment horizontal="center" vertical="center"/>
      <protection locked="0"/>
    </xf>
    <xf numFmtId="14" fontId="113" fillId="0" borderId="0" xfId="3" applyNumberFormat="1" applyFont="1" applyBorder="1" applyAlignment="1">
      <alignment horizontal="center"/>
    </xf>
    <xf numFmtId="0" fontId="99" fillId="0" borderId="1" xfId="0" applyFont="1" applyFill="1" applyBorder="1" applyAlignment="1" applyProtection="1">
      <alignment horizontal="center" vertical="center"/>
      <protection locked="0"/>
    </xf>
    <xf numFmtId="2" fontId="59" fillId="0" borderId="1" xfId="3" applyNumberFormat="1" applyFont="1" applyBorder="1" applyAlignment="1">
      <alignment horizontal="center"/>
    </xf>
    <xf numFmtId="0" fontId="112" fillId="0" borderId="0" xfId="0" applyFont="1"/>
    <xf numFmtId="0" fontId="132" fillId="0" borderId="0" xfId="0" applyFont="1"/>
    <xf numFmtId="0" fontId="117" fillId="0" borderId="64" xfId="0" applyFont="1" applyBorder="1" applyAlignment="1">
      <alignment horizontal="left"/>
    </xf>
    <xf numFmtId="0" fontId="117" fillId="0" borderId="18" xfId="0" applyFont="1" applyBorder="1" applyAlignment="1">
      <alignment horizontal="center"/>
    </xf>
    <xf numFmtId="0" fontId="117" fillId="0" borderId="65" xfId="0" applyFont="1" applyBorder="1" applyAlignment="1">
      <alignment horizontal="center"/>
    </xf>
    <xf numFmtId="14" fontId="117" fillId="0" borderId="18" xfId="0" applyNumberFormat="1" applyFont="1" applyBorder="1" applyAlignment="1">
      <alignment horizontal="center"/>
    </xf>
    <xf numFmtId="0" fontId="117" fillId="0" borderId="22" xfId="0" applyFont="1" applyBorder="1"/>
    <xf numFmtId="14" fontId="117" fillId="0" borderId="1" xfId="0" applyNumberFormat="1" applyFont="1" applyBorder="1" applyAlignment="1">
      <alignment horizontal="center"/>
    </xf>
    <xf numFmtId="0" fontId="117" fillId="0" borderId="1" xfId="0" applyFont="1" applyBorder="1" applyAlignment="1">
      <alignment horizontal="center"/>
    </xf>
    <xf numFmtId="0" fontId="117" fillId="3" borderId="1" xfId="0" applyFont="1" applyFill="1" applyBorder="1" applyAlignment="1">
      <alignment horizontal="center"/>
    </xf>
    <xf numFmtId="0" fontId="15" fillId="0" borderId="0" xfId="0" applyFont="1" applyAlignment="1">
      <alignment horizontal="center"/>
    </xf>
    <xf numFmtId="0" fontId="15" fillId="0" borderId="0" xfId="0" applyFont="1" applyBorder="1" applyAlignment="1">
      <alignment horizontal="center"/>
    </xf>
    <xf numFmtId="0" fontId="108" fillId="0" borderId="0" xfId="0" applyFont="1" applyBorder="1" applyAlignment="1">
      <alignment horizontal="center"/>
    </xf>
    <xf numFmtId="14" fontId="15" fillId="0" borderId="0" xfId="0" applyNumberFormat="1" applyFont="1"/>
    <xf numFmtId="0" fontId="108" fillId="0" borderId="0" xfId="0" applyFont="1" applyBorder="1"/>
    <xf numFmtId="0" fontId="108" fillId="0" borderId="0" xfId="0" applyFont="1"/>
    <xf numFmtId="0" fontId="18" fillId="0" borderId="0" xfId="0" applyFont="1" applyAlignment="1"/>
    <xf numFmtId="0" fontId="1" fillId="0" borderId="0" xfId="0" applyFont="1" applyAlignment="1">
      <alignment vertical="center"/>
    </xf>
    <xf numFmtId="0" fontId="114" fillId="0" borderId="0" xfId="0" applyFont="1" applyAlignment="1">
      <alignment horizontal="center" vertical="center"/>
    </xf>
    <xf numFmtId="0" fontId="18" fillId="0" borderId="0" xfId="0" applyFont="1" applyBorder="1" applyAlignment="1"/>
    <xf numFmtId="0" fontId="2" fillId="0" borderId="0" xfId="0" applyFont="1" applyAlignment="1">
      <alignment horizontal="left"/>
    </xf>
    <xf numFmtId="0" fontId="37" fillId="0" borderId="0" xfId="0" applyFont="1" applyAlignment="1">
      <alignment horizontal="left" vertical="top" wrapText="1"/>
    </xf>
    <xf numFmtId="0" fontId="1" fillId="0" borderId="5" xfId="0" applyFont="1" applyFill="1" applyBorder="1" applyAlignment="1">
      <alignment horizontal="center"/>
    </xf>
    <xf numFmtId="0" fontId="40" fillId="0" borderId="0" xfId="0" applyFont="1"/>
    <xf numFmtId="0" fontId="134" fillId="0" borderId="0" xfId="0" applyFont="1" applyAlignment="1">
      <alignment horizontal="left"/>
    </xf>
    <xf numFmtId="0" fontId="40" fillId="0" borderId="0" xfId="0" applyFont="1" applyAlignment="1">
      <alignment vertical="top" wrapText="1"/>
    </xf>
    <xf numFmtId="0" fontId="40" fillId="0" borderId="0" xfId="0" applyFont="1" applyAlignment="1">
      <alignment horizontal="center"/>
    </xf>
    <xf numFmtId="0" fontId="108" fillId="0" borderId="0" xfId="0" applyFont="1" applyAlignment="1">
      <alignment horizontal="left"/>
    </xf>
    <xf numFmtId="0" fontId="77" fillId="0" borderId="1" xfId="1" applyFont="1" applyBorder="1" applyAlignment="1">
      <alignment horizontal="center" vertical="center" wrapText="1"/>
    </xf>
    <xf numFmtId="14" fontId="73" fillId="0" borderId="1" xfId="1" applyNumberFormat="1" applyFont="1" applyBorder="1" applyAlignment="1">
      <alignment horizontal="center" vertical="center" wrapText="1"/>
    </xf>
    <xf numFmtId="2" fontId="73" fillId="0" borderId="1" xfId="1" applyNumberFormat="1" applyFont="1" applyBorder="1" applyAlignment="1">
      <alignment horizontal="center" vertical="center" wrapText="1"/>
    </xf>
    <xf numFmtId="0" fontId="73" fillId="0" borderId="1" xfId="1" applyFont="1" applyBorder="1" applyAlignment="1">
      <alignment horizontal="center" vertical="center" wrapText="1"/>
    </xf>
    <xf numFmtId="0" fontId="73" fillId="0" borderId="1" xfId="1" applyFont="1" applyBorder="1" applyAlignment="1">
      <alignment horizontal="center" vertical="center" textRotation="90" wrapText="1"/>
    </xf>
    <xf numFmtId="0" fontId="73" fillId="0" borderId="1" xfId="1" applyFont="1" applyBorder="1" applyAlignment="1">
      <alignment horizontal="center" vertical="center"/>
    </xf>
    <xf numFmtId="1" fontId="73" fillId="0" borderId="1" xfId="1" applyNumberFormat="1" applyFont="1" applyBorder="1" applyAlignment="1">
      <alignment horizontal="center" vertical="center" wrapText="1"/>
    </xf>
    <xf numFmtId="0" fontId="15" fillId="0" borderId="0" xfId="0" applyFont="1" applyAlignment="1">
      <alignment vertical="top" wrapText="1"/>
    </xf>
    <xf numFmtId="0" fontId="19" fillId="0" borderId="0" xfId="0" applyFont="1" applyFill="1" applyAlignment="1">
      <alignment vertical="center"/>
    </xf>
    <xf numFmtId="0" fontId="19" fillId="0" borderId="0" xfId="0" applyFont="1" applyFill="1" applyAlignment="1">
      <alignment horizontal="left"/>
    </xf>
    <xf numFmtId="0" fontId="136" fillId="0" borderId="0" xfId="0" applyFont="1" applyAlignment="1">
      <alignment horizontal="center"/>
    </xf>
    <xf numFmtId="14" fontId="15" fillId="0" borderId="0" xfId="0" applyNumberFormat="1" applyFont="1" applyAlignment="1">
      <alignment vertical="center" wrapText="1"/>
    </xf>
    <xf numFmtId="14" fontId="18" fillId="0" borderId="0" xfId="0" applyNumberFormat="1" applyFont="1" applyAlignment="1"/>
    <xf numFmtId="0" fontId="21" fillId="0" borderId="0" xfId="0" applyFont="1" applyAlignment="1"/>
    <xf numFmtId="0" fontId="40" fillId="0" borderId="0" xfId="0" applyFont="1" applyAlignment="1">
      <alignment vertical="center"/>
    </xf>
    <xf numFmtId="0" fontId="2" fillId="0" borderId="0" xfId="0" applyFont="1" applyAlignment="1">
      <alignment vertical="center"/>
    </xf>
    <xf numFmtId="0" fontId="18" fillId="0" borderId="0" xfId="0" applyFont="1" applyAlignment="1">
      <alignment vertical="center"/>
    </xf>
    <xf numFmtId="0" fontId="18" fillId="0" borderId="0" xfId="0" applyFont="1" applyAlignment="1">
      <alignment horizontal="left" vertical="center"/>
    </xf>
    <xf numFmtId="0" fontId="2" fillId="0" borderId="0" xfId="0" applyFont="1" applyAlignment="1">
      <alignment horizontal="left" vertical="center"/>
    </xf>
    <xf numFmtId="0" fontId="19" fillId="0" borderId="0" xfId="0" applyFont="1" applyAlignment="1">
      <alignment horizontal="left" vertical="center"/>
    </xf>
    <xf numFmtId="0" fontId="3" fillId="0" borderId="1" xfId="0" applyFont="1" applyBorder="1" applyAlignment="1">
      <alignment horizontal="center" wrapText="1"/>
    </xf>
    <xf numFmtId="0" fontId="114" fillId="0" borderId="1" xfId="0" applyFont="1" applyBorder="1" applyAlignment="1">
      <alignment horizontal="center" wrapText="1"/>
    </xf>
    <xf numFmtId="0" fontId="15" fillId="0" borderId="0" xfId="0" applyFont="1" applyAlignment="1">
      <alignment horizontal="left" vertical="top" wrapText="1"/>
    </xf>
    <xf numFmtId="0" fontId="1" fillId="0" borderId="1" xfId="0" applyFont="1" applyBorder="1" applyAlignment="1">
      <alignment vertical="top" wrapText="1"/>
    </xf>
    <xf numFmtId="0" fontId="1" fillId="0" borderId="23" xfId="0" applyFont="1" applyBorder="1" applyAlignment="1">
      <alignment vertical="top" wrapText="1"/>
    </xf>
    <xf numFmtId="0" fontId="8" fillId="0" borderId="1" xfId="0" applyFont="1" applyBorder="1" applyAlignment="1">
      <alignment horizontal="center" vertical="top" wrapText="1"/>
    </xf>
    <xf numFmtId="0" fontId="8" fillId="0" borderId="23" xfId="0" applyFont="1" applyBorder="1" applyAlignment="1">
      <alignment horizontal="center" vertical="top" wrapText="1"/>
    </xf>
    <xf numFmtId="0" fontId="8" fillId="0" borderId="22" xfId="0" applyFont="1" applyBorder="1" applyAlignment="1">
      <alignment horizontal="center" vertical="top" wrapText="1"/>
    </xf>
    <xf numFmtId="0" fontId="8" fillId="0" borderId="1" xfId="0" applyFont="1" applyBorder="1" applyAlignment="1">
      <alignment vertical="top" wrapText="1"/>
    </xf>
    <xf numFmtId="0" fontId="0" fillId="0" borderId="23" xfId="0" applyFill="1" applyBorder="1" applyAlignment="1">
      <alignment horizontal="center"/>
    </xf>
    <xf numFmtId="0" fontId="0" fillId="9" borderId="0" xfId="0" applyFill="1"/>
    <xf numFmtId="9" fontId="0" fillId="0" borderId="0" xfId="0" applyNumberFormat="1"/>
    <xf numFmtId="0" fontId="1" fillId="0" borderId="0" xfId="0" applyFont="1" applyProtection="1">
      <protection locked="0"/>
    </xf>
    <xf numFmtId="0" fontId="1" fillId="0" borderId="0" xfId="0" applyFont="1" applyBorder="1" applyProtection="1">
      <protection locked="0"/>
    </xf>
    <xf numFmtId="17" fontId="93" fillId="0" borderId="0" xfId="0" applyNumberFormat="1" applyFont="1" applyBorder="1" applyAlignment="1" applyProtection="1">
      <alignment horizontal="center" vertical="center"/>
      <protection locked="0"/>
    </xf>
    <xf numFmtId="0" fontId="2" fillId="0" borderId="0" xfId="0" applyFont="1" applyProtection="1">
      <protection locked="0"/>
    </xf>
    <xf numFmtId="0" fontId="1" fillId="0" borderId="0" xfId="0" applyFont="1" applyAlignment="1" applyProtection="1">
      <alignment horizontal="left" vertical="center"/>
      <protection locked="0"/>
    </xf>
    <xf numFmtId="0" fontId="0" fillId="0" borderId="0" xfId="0" applyAlignment="1" applyProtection="1">
      <alignment horizontal="left" vertical="center"/>
      <protection locked="0"/>
    </xf>
    <xf numFmtId="0" fontId="1" fillId="0" borderId="0" xfId="0" applyFont="1" applyBorder="1" applyProtection="1"/>
    <xf numFmtId="0" fontId="2" fillId="0" borderId="0" xfId="0" applyFont="1" applyProtection="1"/>
    <xf numFmtId="0" fontId="18" fillId="0" borderId="9" xfId="0" applyFont="1" applyBorder="1" applyAlignment="1" applyProtection="1">
      <alignment horizontal="left" vertical="center"/>
    </xf>
    <xf numFmtId="14" fontId="1" fillId="0" borderId="0" xfId="0" applyNumberFormat="1" applyFont="1" applyBorder="1" applyAlignment="1" applyProtection="1">
      <alignment horizontal="left"/>
    </xf>
    <xf numFmtId="0" fontId="139" fillId="10" borderId="22" xfId="0" applyFont="1" applyFill="1" applyBorder="1" applyAlignment="1">
      <alignment horizontal="center" vertical="center"/>
    </xf>
    <xf numFmtId="0" fontId="139" fillId="10" borderId="1" xfId="0" applyFont="1" applyFill="1" applyBorder="1" applyAlignment="1">
      <alignment horizontal="center" vertical="center"/>
    </xf>
    <xf numFmtId="0" fontId="117" fillId="0" borderId="22" xfId="0" applyFont="1" applyBorder="1" applyAlignment="1">
      <alignment vertical="center"/>
    </xf>
    <xf numFmtId="0" fontId="140" fillId="10" borderId="23" xfId="0" applyFont="1" applyFill="1" applyBorder="1" applyAlignment="1">
      <alignment horizontal="center" vertical="center"/>
    </xf>
    <xf numFmtId="0" fontId="0" fillId="0" borderId="0" xfId="0" applyAlignment="1">
      <alignment horizontal="right"/>
    </xf>
    <xf numFmtId="0" fontId="0" fillId="9" borderId="6" xfId="0" applyFill="1" applyBorder="1"/>
    <xf numFmtId="0" fontId="116" fillId="0" borderId="23" xfId="0" applyFont="1" applyBorder="1"/>
    <xf numFmtId="0" fontId="141" fillId="0" borderId="0" xfId="2" applyFont="1" applyBorder="1" applyAlignment="1" applyProtection="1"/>
    <xf numFmtId="0" fontId="78" fillId="0" borderId="0" xfId="1" applyFont="1"/>
    <xf numFmtId="0" fontId="3" fillId="0" borderId="1" xfId="0" applyFont="1" applyBorder="1" applyAlignment="1">
      <alignment horizontal="center" vertical="center" wrapText="1"/>
    </xf>
    <xf numFmtId="0" fontId="8" fillId="0" borderId="0" xfId="0" applyFont="1" applyAlignment="1">
      <alignment vertical="center"/>
    </xf>
    <xf numFmtId="0" fontId="97" fillId="0" borderId="0" xfId="0" applyFont="1" applyAlignment="1">
      <alignment vertical="center"/>
    </xf>
    <xf numFmtId="0" fontId="5" fillId="0" borderId="0" xfId="0" applyFont="1" applyAlignment="1">
      <alignment vertical="center" wrapText="1"/>
    </xf>
    <xf numFmtId="0" fontId="13" fillId="0" borderId="0" xfId="0" applyFont="1" applyAlignment="1">
      <alignment vertical="center" wrapText="1"/>
    </xf>
    <xf numFmtId="0" fontId="19" fillId="0" borderId="0" xfId="0" applyFont="1" applyAlignment="1">
      <alignment vertical="center"/>
    </xf>
    <xf numFmtId="0" fontId="8" fillId="0" borderId="1" xfId="0" applyFont="1" applyBorder="1" applyAlignment="1">
      <alignment vertical="center" wrapText="1"/>
    </xf>
    <xf numFmtId="0" fontId="8" fillId="0" borderId="23" xfId="0" applyFont="1" applyBorder="1" applyAlignment="1">
      <alignment vertical="center" wrapText="1"/>
    </xf>
    <xf numFmtId="0" fontId="3" fillId="0" borderId="0" xfId="0" applyFont="1" applyAlignment="1">
      <alignment vertical="center"/>
    </xf>
    <xf numFmtId="0" fontId="1" fillId="0" borderId="0" xfId="0" applyFont="1" applyBorder="1" applyAlignment="1">
      <alignment vertical="center"/>
    </xf>
    <xf numFmtId="0" fontId="3" fillId="0" borderId="0" xfId="0" applyFont="1" applyBorder="1" applyAlignment="1">
      <alignment vertical="center"/>
    </xf>
    <xf numFmtId="0" fontId="8" fillId="0" borderId="0" xfId="0" applyFont="1" applyBorder="1" applyAlignment="1">
      <alignment vertical="center"/>
    </xf>
    <xf numFmtId="0" fontId="19" fillId="0" borderId="0" xfId="0" applyFont="1" applyBorder="1" applyAlignment="1">
      <alignment vertical="center"/>
    </xf>
    <xf numFmtId="0" fontId="15" fillId="0" borderId="0" xfId="0" applyFont="1" applyBorder="1" applyAlignment="1">
      <alignment horizontal="center" vertical="center"/>
    </xf>
    <xf numFmtId="0" fontId="19" fillId="0" borderId="0" xfId="0" applyFont="1" applyBorder="1" applyAlignment="1">
      <alignment horizontal="left" vertical="center"/>
    </xf>
    <xf numFmtId="0" fontId="28" fillId="0" borderId="0" xfId="0" applyFont="1" applyBorder="1" applyAlignment="1">
      <alignment vertical="center"/>
    </xf>
    <xf numFmtId="0" fontId="54" fillId="0" borderId="0" xfId="1" applyAlignment="1">
      <alignment horizontal="left" vertical="top"/>
    </xf>
    <xf numFmtId="0" fontId="15" fillId="0" borderId="0" xfId="0" applyFont="1" applyAlignment="1">
      <alignment horizontal="left" vertical="center"/>
    </xf>
    <xf numFmtId="0" fontId="19" fillId="0" borderId="0" xfId="0" applyFont="1" applyAlignment="1">
      <alignment horizontal="right"/>
    </xf>
    <xf numFmtId="0" fontId="72" fillId="0" borderId="0" xfId="1" applyFont="1"/>
    <xf numFmtId="0" fontId="77" fillId="0" borderId="0" xfId="1" applyFont="1" applyAlignment="1">
      <alignment horizontal="center" vertical="center"/>
    </xf>
    <xf numFmtId="0" fontId="97" fillId="0" borderId="0" xfId="0" applyFont="1" applyAlignment="1">
      <alignment horizontal="left"/>
    </xf>
    <xf numFmtId="0" fontId="18" fillId="0" borderId="0" xfId="0" applyFont="1" applyFill="1" applyAlignment="1">
      <alignment horizontal="left" vertical="center"/>
    </xf>
    <xf numFmtId="0" fontId="4" fillId="0" borderId="0" xfId="0" applyFont="1" applyAlignment="1">
      <alignment vertical="center"/>
    </xf>
    <xf numFmtId="0" fontId="40" fillId="0" borderId="0" xfId="0" applyFont="1" applyAlignment="1">
      <alignment horizontal="left" vertical="center"/>
    </xf>
    <xf numFmtId="0" fontId="2" fillId="0" borderId="0" xfId="0" applyFont="1" applyAlignment="1">
      <alignment horizontal="left"/>
    </xf>
    <xf numFmtId="14" fontId="2" fillId="0" borderId="0" xfId="0" applyNumberFormat="1" applyFont="1" applyAlignment="1">
      <alignment horizontal="left" vertical="center"/>
    </xf>
    <xf numFmtId="14" fontId="2" fillId="0" borderId="0" xfId="0" applyNumberFormat="1" applyFont="1" applyAlignment="1">
      <alignment vertical="center"/>
    </xf>
    <xf numFmtId="14" fontId="2" fillId="0" borderId="0" xfId="0" applyNumberFormat="1" applyFont="1" applyAlignment="1">
      <alignment horizontal="center" vertical="center"/>
    </xf>
    <xf numFmtId="0" fontId="3" fillId="0" borderId="0" xfId="0" applyFont="1" applyAlignment="1">
      <alignment horizontal="left" vertical="center"/>
    </xf>
    <xf numFmtId="0" fontId="0" fillId="0" borderId="0" xfId="0" applyAlignment="1">
      <alignment horizontal="left" vertical="center"/>
    </xf>
    <xf numFmtId="0" fontId="8" fillId="0" borderId="0" xfId="0" applyFont="1" applyAlignment="1">
      <alignment horizontal="left" vertical="center"/>
    </xf>
    <xf numFmtId="0" fontId="2" fillId="0" borderId="0" xfId="0" applyFont="1" applyAlignment="1">
      <alignment horizontal="left" vertical="center"/>
    </xf>
    <xf numFmtId="0" fontId="2" fillId="0" borderId="59" xfId="0" applyFont="1" applyBorder="1" applyAlignment="1">
      <alignment horizontal="left" vertical="center"/>
    </xf>
    <xf numFmtId="0" fontId="2" fillId="0" borderId="14" xfId="0" applyFont="1" applyBorder="1" applyAlignment="1">
      <alignment horizontal="left" vertical="center"/>
    </xf>
    <xf numFmtId="0" fontId="108" fillId="0" borderId="0" xfId="0" applyFont="1" applyAlignment="1">
      <alignment horizontal="left" vertical="center"/>
    </xf>
    <xf numFmtId="0" fontId="51" fillId="0" borderId="0" xfId="0" applyFont="1" applyAlignment="1">
      <alignment horizontal="left" vertical="center"/>
    </xf>
    <xf numFmtId="0" fontId="90" fillId="0" borderId="0" xfId="0" applyFont="1" applyAlignment="1">
      <alignment horizontal="left" vertical="center"/>
    </xf>
    <xf numFmtId="14" fontId="18" fillId="0" borderId="0" xfId="0" applyNumberFormat="1" applyFont="1" applyAlignment="1">
      <alignment horizontal="left" vertical="center"/>
    </xf>
    <xf numFmtId="0" fontId="90" fillId="0" borderId="0" xfId="0" applyFont="1" applyAlignment="1">
      <alignment vertical="center"/>
    </xf>
    <xf numFmtId="0" fontId="142" fillId="0" borderId="0" xfId="0" applyFont="1" applyAlignment="1">
      <alignment horizontal="left" vertical="center"/>
    </xf>
    <xf numFmtId="0" fontId="23" fillId="0" borderId="0" xfId="0" applyFont="1" applyAlignment="1">
      <alignment horizontal="left" vertical="center"/>
    </xf>
    <xf numFmtId="0" fontId="50" fillId="0" borderId="0" xfId="0" applyFont="1"/>
    <xf numFmtId="0" fontId="18" fillId="0" borderId="1" xfId="0" applyFont="1" applyBorder="1" applyAlignment="1"/>
    <xf numFmtId="0" fontId="6" fillId="0" borderId="0" xfId="0" applyFont="1" applyAlignment="1">
      <alignment vertical="center"/>
    </xf>
    <xf numFmtId="0" fontId="2" fillId="0" borderId="1" xfId="0" applyFont="1" applyBorder="1" applyAlignment="1">
      <alignment vertical="top" wrapText="1"/>
    </xf>
    <xf numFmtId="0" fontId="15" fillId="0" borderId="0" xfId="0" applyFont="1" applyAlignment="1">
      <alignment vertical="center"/>
    </xf>
    <xf numFmtId="0" fontId="4" fillId="0" borderId="0" xfId="0" applyFont="1" applyAlignment="1">
      <alignment vertical="top"/>
    </xf>
    <xf numFmtId="14" fontId="3" fillId="0" borderId="1" xfId="0" applyNumberFormat="1" applyFont="1" applyBorder="1" applyAlignment="1">
      <alignment horizontal="center" vertical="center" wrapText="1"/>
    </xf>
    <xf numFmtId="0" fontId="1" fillId="0" borderId="0" xfId="0" applyFont="1" applyBorder="1" applyAlignment="1">
      <alignment horizontal="left"/>
    </xf>
    <xf numFmtId="0" fontId="2" fillId="0" borderId="0" xfId="0" applyFont="1" applyAlignment="1">
      <alignment horizontal="left"/>
    </xf>
    <xf numFmtId="0" fontId="1" fillId="0" borderId="0" xfId="0" applyFont="1" applyAlignment="1">
      <alignment horizontal="left"/>
    </xf>
    <xf numFmtId="0" fontId="8" fillId="0" borderId="0" xfId="0" applyFont="1" applyAlignment="1">
      <alignment horizontal="left"/>
    </xf>
    <xf numFmtId="0" fontId="29" fillId="0" borderId="0" xfId="0" applyFont="1" applyAlignment="1">
      <alignment horizontal="center"/>
    </xf>
    <xf numFmtId="0" fontId="2" fillId="0" borderId="0" xfId="0" applyFont="1" applyAlignment="1">
      <alignment horizontal="center" vertical="center"/>
    </xf>
    <xf numFmtId="0" fontId="40" fillId="0" borderId="0" xfId="0" applyFont="1" applyAlignment="1">
      <alignment horizontal="left" vertical="center"/>
    </xf>
    <xf numFmtId="0" fontId="69" fillId="0" borderId="0" xfId="12" applyFont="1" applyAlignment="1">
      <alignment vertical="top" wrapText="1"/>
    </xf>
    <xf numFmtId="0" fontId="75" fillId="0" borderId="0" xfId="12" applyFont="1" applyAlignment="1">
      <alignment horizontal="left" vertical="top"/>
    </xf>
    <xf numFmtId="0" fontId="69" fillId="0" borderId="0" xfId="12" applyFont="1" applyAlignment="1">
      <alignment vertical="top"/>
    </xf>
    <xf numFmtId="0" fontId="75" fillId="0" borderId="0" xfId="12" applyFont="1" applyAlignment="1">
      <alignment horizontal="center" vertical="top"/>
    </xf>
    <xf numFmtId="0" fontId="75" fillId="12" borderId="61" xfId="12" applyFont="1" applyFill="1" applyBorder="1" applyAlignment="1">
      <alignment horizontal="center" vertical="top" wrapText="1"/>
    </xf>
    <xf numFmtId="0" fontId="75" fillId="12" borderId="63" xfId="12" applyFont="1" applyFill="1" applyBorder="1" applyAlignment="1">
      <alignment horizontal="center" vertical="top" wrapText="1"/>
    </xf>
    <xf numFmtId="0" fontId="73" fillId="12" borderId="49" xfId="12" applyFont="1" applyFill="1" applyBorder="1" applyAlignment="1">
      <alignment horizontal="center" vertical="top" wrapText="1"/>
    </xf>
    <xf numFmtId="0" fontId="75" fillId="12" borderId="5" xfId="12" applyFont="1" applyFill="1" applyBorder="1" applyAlignment="1">
      <alignment horizontal="center" vertical="top" wrapText="1"/>
    </xf>
    <xf numFmtId="0" fontId="75" fillId="12" borderId="48" xfId="12" applyFont="1" applyFill="1" applyBorder="1" applyAlignment="1">
      <alignment horizontal="center" vertical="top" wrapText="1"/>
    </xf>
    <xf numFmtId="0" fontId="73" fillId="12" borderId="62" xfId="12" applyFont="1" applyFill="1" applyBorder="1" applyAlignment="1">
      <alignment horizontal="center" vertical="top" wrapText="1"/>
    </xf>
    <xf numFmtId="0" fontId="54" fillId="0" borderId="0" xfId="12"/>
    <xf numFmtId="0" fontId="75" fillId="0" borderId="74" xfId="12" applyFont="1" applyBorder="1" applyAlignment="1">
      <alignment horizontal="center" vertical="top" wrapText="1"/>
    </xf>
    <xf numFmtId="0" fontId="69" fillId="0" borderId="31" xfId="12" applyFont="1" applyBorder="1" applyAlignment="1">
      <alignment vertical="top" wrapText="1"/>
    </xf>
    <xf numFmtId="0" fontId="69" fillId="0" borderId="27" xfId="12" applyFont="1" applyBorder="1" applyAlignment="1">
      <alignment vertical="top" wrapText="1"/>
    </xf>
    <xf numFmtId="0" fontId="75" fillId="0" borderId="59" xfId="12" applyFont="1" applyBorder="1" applyAlignment="1">
      <alignment horizontal="center" vertical="top" wrapText="1"/>
    </xf>
    <xf numFmtId="0" fontId="69" fillId="0" borderId="8" xfId="12" applyFont="1" applyBorder="1" applyAlignment="1">
      <alignment vertical="top" wrapText="1"/>
    </xf>
    <xf numFmtId="0" fontId="69" fillId="0" borderId="10" xfId="12" applyFont="1" applyBorder="1" applyAlignment="1">
      <alignment vertical="top" wrapText="1"/>
    </xf>
    <xf numFmtId="0" fontId="75" fillId="0" borderId="61" xfId="12" applyFont="1" applyBorder="1" applyAlignment="1">
      <alignment horizontal="center" vertical="top" wrapText="1"/>
    </xf>
    <xf numFmtId="0" fontId="69" fillId="0" borderId="63" xfId="12" applyFont="1" applyBorder="1" applyAlignment="1">
      <alignment vertical="top" wrapText="1"/>
    </xf>
    <xf numFmtId="0" fontId="69" fillId="0" borderId="49" xfId="12" applyFont="1" applyBorder="1" applyAlignment="1">
      <alignment vertical="top" wrapText="1"/>
    </xf>
    <xf numFmtId="0" fontId="75" fillId="0" borderId="5" xfId="12" applyFont="1" applyBorder="1" applyAlignment="1">
      <alignment horizontal="center" vertical="top" wrapText="1"/>
    </xf>
    <xf numFmtId="0" fontId="69" fillId="0" borderId="15" xfId="12" applyFont="1" applyBorder="1" applyAlignment="1">
      <alignment vertical="top" wrapText="1"/>
    </xf>
    <xf numFmtId="0" fontId="74" fillId="0" borderId="63" xfId="12" applyFont="1" applyBorder="1" applyAlignment="1">
      <alignment vertical="top" wrapText="1"/>
    </xf>
    <xf numFmtId="0" fontId="69" fillId="0" borderId="75" xfId="12" applyFont="1" applyBorder="1" applyAlignment="1">
      <alignment vertical="top" wrapText="1"/>
    </xf>
    <xf numFmtId="0" fontId="75" fillId="0" borderId="24" xfId="12" applyFont="1" applyBorder="1" applyAlignment="1">
      <alignment horizontal="center" vertical="top" wrapText="1"/>
    </xf>
    <xf numFmtId="0" fontId="74" fillId="0" borderId="25" xfId="12" applyFont="1" applyBorder="1" applyAlignment="1">
      <alignment vertical="top" wrapText="1"/>
    </xf>
    <xf numFmtId="0" fontId="69" fillId="0" borderId="26" xfId="12" applyFont="1" applyBorder="1" applyAlignment="1">
      <alignment vertical="top" wrapText="1"/>
    </xf>
    <xf numFmtId="0" fontId="75" fillId="0" borderId="0" xfId="12" applyFont="1" applyAlignment="1">
      <alignment horizontal="center" vertical="top" wrapText="1"/>
    </xf>
    <xf numFmtId="0" fontId="75" fillId="0" borderId="0" xfId="12" applyFont="1" applyAlignment="1">
      <alignment horizontal="center"/>
    </xf>
    <xf numFmtId="0" fontId="69" fillId="0" borderId="0" xfId="12" applyFont="1"/>
    <xf numFmtId="0" fontId="54" fillId="0" borderId="0" xfId="12" applyAlignment="1">
      <alignment vertical="center"/>
    </xf>
    <xf numFmtId="0" fontId="60" fillId="14" borderId="22" xfId="1" applyFont="1" applyFill="1" applyBorder="1" applyAlignment="1">
      <alignment horizontal="center" vertical="center" wrapText="1"/>
    </xf>
    <xf numFmtId="0" fontId="60" fillId="8" borderId="20" xfId="1" applyFont="1" applyFill="1" applyBorder="1" applyAlignment="1">
      <alignment horizontal="center" vertical="center" wrapText="1"/>
    </xf>
    <xf numFmtId="0" fontId="60" fillId="8" borderId="21" xfId="1" applyFont="1" applyFill="1" applyBorder="1" applyAlignment="1">
      <alignment horizontal="center" vertical="center" wrapText="1"/>
    </xf>
    <xf numFmtId="0" fontId="54" fillId="14" borderId="22" xfId="1" applyFont="1" applyFill="1" applyBorder="1" applyAlignment="1">
      <alignment horizontal="center" vertical="center" wrapText="1"/>
    </xf>
    <xf numFmtId="0" fontId="54" fillId="14" borderId="23" xfId="1" applyFont="1" applyFill="1" applyBorder="1" applyAlignment="1">
      <alignment horizontal="center" vertical="center"/>
    </xf>
    <xf numFmtId="172" fontId="54" fillId="14" borderId="77" xfId="1" applyNumberFormat="1" applyFont="1" applyFill="1" applyBorder="1" applyAlignment="1">
      <alignment horizontal="center" vertical="center"/>
    </xf>
    <xf numFmtId="0" fontId="54" fillId="14" borderId="1" xfId="1" applyFont="1" applyFill="1" applyBorder="1" applyAlignment="1">
      <alignment horizontal="center" vertical="center"/>
    </xf>
    <xf numFmtId="0" fontId="60" fillId="8" borderId="1" xfId="1" applyFont="1" applyFill="1" applyBorder="1" applyAlignment="1">
      <alignment horizontal="center" vertical="center" wrapText="1"/>
    </xf>
    <xf numFmtId="17" fontId="60" fillId="8" borderId="1" xfId="1" applyNumberFormat="1" applyFont="1" applyFill="1" applyBorder="1" applyAlignment="1">
      <alignment horizontal="center" vertical="center"/>
    </xf>
    <xf numFmtId="0" fontId="60" fillId="8" borderId="23" xfId="1" applyFont="1" applyFill="1" applyBorder="1" applyAlignment="1">
      <alignment horizontal="center" vertical="center"/>
    </xf>
    <xf numFmtId="0" fontId="54" fillId="0" borderId="0" xfId="12" applyFont="1" applyAlignment="1">
      <alignment vertical="center"/>
    </xf>
    <xf numFmtId="2" fontId="54" fillId="14" borderId="23" xfId="1" applyNumberFormat="1" applyFont="1" applyFill="1" applyBorder="1" applyAlignment="1">
      <alignment horizontal="center" vertical="center"/>
    </xf>
    <xf numFmtId="0" fontId="60" fillId="8" borderId="1" xfId="1" applyFont="1" applyFill="1" applyBorder="1" applyAlignment="1">
      <alignment horizontal="center" vertical="center"/>
    </xf>
    <xf numFmtId="0" fontId="54" fillId="14" borderId="24" xfId="1" applyFont="1" applyFill="1" applyBorder="1" applyAlignment="1">
      <alignment horizontal="center" vertical="center" wrapText="1"/>
    </xf>
    <xf numFmtId="0" fontId="54" fillId="14" borderId="25" xfId="1" applyFont="1" applyFill="1" applyBorder="1" applyAlignment="1">
      <alignment horizontal="center" vertical="center"/>
    </xf>
    <xf numFmtId="0" fontId="60" fillId="15" borderId="22" xfId="1" applyFont="1" applyFill="1" applyBorder="1" applyAlignment="1">
      <alignment horizontal="center" vertical="center" wrapText="1"/>
    </xf>
    <xf numFmtId="14" fontId="60" fillId="15" borderId="1" xfId="1" applyNumberFormat="1" applyFont="1" applyFill="1" applyBorder="1" applyAlignment="1">
      <alignment horizontal="center" vertical="center" wrapText="1"/>
    </xf>
    <xf numFmtId="14" fontId="60" fillId="15" borderId="23" xfId="1" applyNumberFormat="1" applyFont="1" applyFill="1" applyBorder="1" applyAlignment="1">
      <alignment horizontal="center" vertical="center" wrapText="1"/>
    </xf>
    <xf numFmtId="14" fontId="54" fillId="16" borderId="4" xfId="1" applyNumberFormat="1" applyFont="1" applyFill="1" applyBorder="1" applyAlignment="1">
      <alignment horizontal="center" vertical="center"/>
    </xf>
    <xf numFmtId="0" fontId="144" fillId="16" borderId="1" xfId="1" applyFont="1" applyFill="1" applyBorder="1" applyAlignment="1">
      <alignment horizontal="center" vertical="center"/>
    </xf>
    <xf numFmtId="0" fontId="54" fillId="16" borderId="23" xfId="12" applyFont="1" applyFill="1" applyBorder="1" applyAlignment="1">
      <alignment vertical="center"/>
    </xf>
    <xf numFmtId="0" fontId="54" fillId="15" borderId="1" xfId="1" applyFont="1" applyFill="1" applyBorder="1" applyAlignment="1">
      <alignment horizontal="center" vertical="center"/>
    </xf>
    <xf numFmtId="14" fontId="60" fillId="16" borderId="23" xfId="12" applyNumberFormat="1" applyFont="1" applyFill="1" applyBorder="1" applyAlignment="1">
      <alignment vertical="center"/>
    </xf>
    <xf numFmtId="17" fontId="60" fillId="8" borderId="25" xfId="1" applyNumberFormat="1" applyFont="1" applyFill="1" applyBorder="1" applyAlignment="1">
      <alignment horizontal="center" vertical="center"/>
    </xf>
    <xf numFmtId="0" fontId="60" fillId="8" borderId="26" xfId="1" applyFont="1" applyFill="1" applyBorder="1" applyAlignment="1">
      <alignment horizontal="center" vertical="center"/>
    </xf>
    <xf numFmtId="0" fontId="54" fillId="16" borderId="1" xfId="1" applyFont="1" applyFill="1" applyBorder="1" applyAlignment="1">
      <alignment horizontal="center" vertical="center"/>
    </xf>
    <xf numFmtId="0" fontId="54" fillId="16" borderId="4" xfId="1" applyFont="1" applyFill="1" applyBorder="1" applyAlignment="1">
      <alignment horizontal="left" vertical="center"/>
    </xf>
    <xf numFmtId="0" fontId="54" fillId="16" borderId="1" xfId="12" applyFont="1" applyFill="1" applyBorder="1" applyAlignment="1">
      <alignment vertical="center"/>
    </xf>
    <xf numFmtId="17" fontId="60" fillId="17" borderId="73" xfId="1" applyNumberFormat="1" applyFont="1" applyFill="1" applyBorder="1" applyAlignment="1">
      <alignment horizontal="center" vertical="center"/>
    </xf>
    <xf numFmtId="0" fontId="54" fillId="17" borderId="20" xfId="1" applyFont="1" applyFill="1" applyBorder="1" applyAlignment="1">
      <alignment horizontal="center" vertical="center"/>
    </xf>
    <xf numFmtId="17" fontId="54" fillId="17" borderId="20" xfId="1" applyNumberFormat="1" applyFont="1" applyFill="1" applyBorder="1" applyAlignment="1">
      <alignment horizontal="center" vertical="center"/>
    </xf>
    <xf numFmtId="0" fontId="54" fillId="17" borderId="21" xfId="1" applyFont="1" applyFill="1" applyBorder="1" applyAlignment="1">
      <alignment horizontal="center" vertical="center"/>
    </xf>
    <xf numFmtId="0" fontId="54" fillId="16" borderId="52" xfId="1" applyFont="1" applyFill="1" applyBorder="1" applyAlignment="1">
      <alignment horizontal="left" vertical="center"/>
    </xf>
    <xf numFmtId="0" fontId="54" fillId="16" borderId="25" xfId="12" applyFont="1" applyFill="1" applyBorder="1" applyAlignment="1">
      <alignment vertical="center"/>
    </xf>
    <xf numFmtId="0" fontId="54" fillId="16" borderId="25" xfId="1" applyFont="1" applyFill="1" applyBorder="1" applyAlignment="1">
      <alignment horizontal="center" vertical="center"/>
    </xf>
    <xf numFmtId="0" fontId="54" fillId="16" borderId="26" xfId="12" applyFont="1" applyFill="1" applyBorder="1" applyAlignment="1">
      <alignment vertical="center"/>
    </xf>
    <xf numFmtId="17" fontId="60" fillId="17" borderId="4" xfId="1" applyNumberFormat="1" applyFont="1" applyFill="1" applyBorder="1" applyAlignment="1">
      <alignment horizontal="center" vertical="center"/>
    </xf>
    <xf numFmtId="0" fontId="54" fillId="17" borderId="1" xfId="1" applyFont="1" applyFill="1" applyBorder="1" applyAlignment="1">
      <alignment horizontal="center" vertical="center"/>
    </xf>
    <xf numFmtId="17" fontId="54" fillId="17" borderId="1" xfId="1" applyNumberFormat="1" applyFont="1" applyFill="1" applyBorder="1" applyAlignment="1">
      <alignment horizontal="center" vertical="center"/>
    </xf>
    <xf numFmtId="0" fontId="54" fillId="17" borderId="23" xfId="1" applyFont="1" applyFill="1" applyBorder="1" applyAlignment="1">
      <alignment horizontal="center" vertical="center"/>
    </xf>
    <xf numFmtId="0" fontId="60" fillId="15" borderId="24" xfId="1" applyFont="1" applyFill="1" applyBorder="1" applyAlignment="1">
      <alignment horizontal="center" vertical="center" wrapText="1"/>
    </xf>
    <xf numFmtId="0" fontId="54" fillId="15" borderId="25" xfId="1" applyFont="1" applyFill="1" applyBorder="1" applyAlignment="1">
      <alignment horizontal="center" vertical="center"/>
    </xf>
    <xf numFmtId="0" fontId="60" fillId="18" borderId="22" xfId="1" applyFont="1" applyFill="1" applyBorder="1" applyAlignment="1">
      <alignment horizontal="center" vertical="center" wrapText="1"/>
    </xf>
    <xf numFmtId="0" fontId="60" fillId="18" borderId="1" xfId="1" applyFont="1" applyFill="1" applyBorder="1" applyAlignment="1">
      <alignment horizontal="center" vertical="center" wrapText="1"/>
    </xf>
    <xf numFmtId="0" fontId="60" fillId="18" borderId="1" xfId="1" applyFont="1" applyFill="1" applyBorder="1" applyAlignment="1">
      <alignment horizontal="center" vertical="center"/>
    </xf>
    <xf numFmtId="0" fontId="60" fillId="18" borderId="23" xfId="1" applyFont="1" applyFill="1" applyBorder="1" applyAlignment="1">
      <alignment horizontal="center" vertical="center"/>
    </xf>
    <xf numFmtId="14" fontId="60" fillId="18" borderId="22" xfId="1" applyNumberFormat="1" applyFont="1" applyFill="1" applyBorder="1" applyAlignment="1">
      <alignment horizontal="center" vertical="center" wrapText="1"/>
    </xf>
    <xf numFmtId="0" fontId="54" fillId="18" borderId="1" xfId="1" applyFont="1" applyFill="1" applyBorder="1" applyAlignment="1">
      <alignment horizontal="center" vertical="center"/>
    </xf>
    <xf numFmtId="0" fontId="54" fillId="18" borderId="23" xfId="1" applyFont="1" applyFill="1" applyBorder="1" applyAlignment="1">
      <alignment horizontal="center" vertical="center"/>
    </xf>
    <xf numFmtId="9" fontId="54" fillId="18" borderId="1" xfId="1" applyNumberFormat="1" applyFont="1" applyFill="1" applyBorder="1" applyAlignment="1">
      <alignment horizontal="center" vertical="center"/>
    </xf>
    <xf numFmtId="0" fontId="60" fillId="14" borderId="23" xfId="1" applyFont="1" applyFill="1" applyBorder="1" applyAlignment="1">
      <alignment horizontal="center" vertical="center"/>
    </xf>
    <xf numFmtId="172" fontId="60" fillId="14" borderId="77" xfId="1" applyNumberFormat="1" applyFont="1" applyFill="1" applyBorder="1" applyAlignment="1">
      <alignment horizontal="center" vertical="center"/>
    </xf>
    <xf numFmtId="14" fontId="60" fillId="18" borderId="24" xfId="1" applyNumberFormat="1" applyFont="1" applyFill="1" applyBorder="1" applyAlignment="1">
      <alignment horizontal="center" vertical="center" wrapText="1"/>
    </xf>
    <xf numFmtId="0" fontId="54" fillId="18" borderId="25" xfId="1" applyFont="1" applyFill="1" applyBorder="1" applyAlignment="1">
      <alignment horizontal="center" vertical="center"/>
    </xf>
    <xf numFmtId="9" fontId="54" fillId="18" borderId="26" xfId="1" applyNumberFormat="1" applyFont="1" applyFill="1" applyBorder="1" applyAlignment="1">
      <alignment horizontal="center" vertical="center"/>
    </xf>
    <xf numFmtId="17" fontId="60" fillId="17" borderId="34" xfId="1" applyNumberFormat="1" applyFont="1" applyFill="1" applyBorder="1" applyAlignment="1">
      <alignment horizontal="center" vertical="center"/>
    </xf>
    <xf numFmtId="0" fontId="54" fillId="17" borderId="16" xfId="1" applyFont="1" applyFill="1" applyBorder="1" applyAlignment="1">
      <alignment horizontal="center" vertical="center"/>
    </xf>
    <xf numFmtId="0" fontId="54" fillId="14" borderId="26" xfId="1" applyFont="1" applyFill="1" applyBorder="1" applyAlignment="1">
      <alignment horizontal="center" vertical="center"/>
    </xf>
    <xf numFmtId="0" fontId="60" fillId="3" borderId="7" xfId="12" applyFont="1" applyFill="1" applyBorder="1" applyAlignment="1">
      <alignment vertical="center"/>
    </xf>
    <xf numFmtId="0" fontId="60" fillId="3" borderId="8" xfId="12" applyFont="1" applyFill="1" applyBorder="1" applyAlignment="1">
      <alignment vertical="center"/>
    </xf>
    <xf numFmtId="16" fontId="60" fillId="10" borderId="22" xfId="1" applyNumberFormat="1" applyFont="1" applyFill="1" applyBorder="1" applyAlignment="1">
      <alignment horizontal="center" vertical="center"/>
    </xf>
    <xf numFmtId="0" fontId="60" fillId="10" borderId="1" xfId="1" applyFont="1" applyFill="1" applyBorder="1" applyAlignment="1">
      <alignment horizontal="center" vertical="center"/>
    </xf>
    <xf numFmtId="0" fontId="60" fillId="10" borderId="23" xfId="1" applyFont="1" applyFill="1" applyBorder="1" applyAlignment="1">
      <alignment horizontal="center" vertical="center"/>
    </xf>
    <xf numFmtId="14" fontId="145" fillId="15" borderId="76" xfId="1" applyNumberFormat="1" applyFont="1" applyFill="1" applyBorder="1" applyAlignment="1">
      <alignment vertical="center"/>
    </xf>
    <xf numFmtId="14" fontId="145" fillId="15" borderId="67" xfId="1" applyNumberFormat="1" applyFont="1" applyFill="1" applyBorder="1" applyAlignment="1">
      <alignment vertical="center"/>
    </xf>
    <xf numFmtId="14" fontId="145" fillId="15" borderId="55" xfId="1" applyNumberFormat="1" applyFont="1" applyFill="1" applyBorder="1" applyAlignment="1">
      <alignment vertical="center"/>
    </xf>
    <xf numFmtId="0" fontId="60" fillId="10" borderId="22" xfId="1" applyFont="1" applyFill="1" applyBorder="1" applyAlignment="1">
      <alignment horizontal="center" vertical="center"/>
    </xf>
    <xf numFmtId="0" fontId="54" fillId="15" borderId="24" xfId="1" applyFont="1" applyFill="1" applyBorder="1" applyAlignment="1">
      <alignment vertical="center"/>
    </xf>
    <xf numFmtId="0" fontId="54" fillId="15" borderId="25" xfId="1" applyFont="1" applyFill="1" applyBorder="1" applyAlignment="1">
      <alignment vertical="center"/>
    </xf>
    <xf numFmtId="0" fontId="54" fillId="15" borderId="26" xfId="1" applyFont="1" applyFill="1" applyBorder="1" applyAlignment="1">
      <alignment vertical="center"/>
    </xf>
    <xf numFmtId="0" fontId="72" fillId="15" borderId="64" xfId="1" applyFont="1" applyFill="1" applyBorder="1" applyAlignment="1">
      <alignment vertical="center"/>
    </xf>
    <xf numFmtId="0" fontId="54" fillId="15" borderId="18" xfId="1" applyFont="1" applyFill="1" applyBorder="1" applyAlignment="1">
      <alignment vertical="center"/>
    </xf>
    <xf numFmtId="0" fontId="54" fillId="15" borderId="65" xfId="1" applyFont="1" applyFill="1" applyBorder="1" applyAlignment="1">
      <alignment vertical="center"/>
    </xf>
    <xf numFmtId="0" fontId="72" fillId="15" borderId="22" xfId="1" applyFont="1" applyFill="1" applyBorder="1" applyAlignment="1">
      <alignment vertical="center"/>
    </xf>
    <xf numFmtId="0" fontId="54" fillId="15" borderId="1" xfId="1" applyFont="1" applyFill="1" applyBorder="1" applyAlignment="1">
      <alignment vertical="center"/>
    </xf>
    <xf numFmtId="0" fontId="54" fillId="15" borderId="23" xfId="1" applyFont="1" applyFill="1" applyBorder="1" applyAlignment="1">
      <alignment vertical="center"/>
    </xf>
    <xf numFmtId="0" fontId="72" fillId="15" borderId="24" xfId="1" applyFont="1" applyFill="1" applyBorder="1" applyAlignment="1">
      <alignment vertical="center"/>
    </xf>
    <xf numFmtId="0" fontId="60" fillId="10" borderId="23" xfId="12" applyFont="1" applyFill="1" applyBorder="1" applyAlignment="1">
      <alignment horizontal="center" vertical="center"/>
    </xf>
    <xf numFmtId="0" fontId="54" fillId="10" borderId="23" xfId="12" applyFont="1" applyFill="1" applyBorder="1" applyAlignment="1">
      <alignment horizontal="center" vertical="center"/>
    </xf>
    <xf numFmtId="16" fontId="60" fillId="10" borderId="24" xfId="1" applyNumberFormat="1" applyFont="1" applyFill="1" applyBorder="1" applyAlignment="1">
      <alignment horizontal="center" vertical="center"/>
    </xf>
    <xf numFmtId="0" fontId="60" fillId="10" borderId="25" xfId="1" applyFont="1" applyFill="1" applyBorder="1" applyAlignment="1">
      <alignment horizontal="center" vertical="center"/>
    </xf>
    <xf numFmtId="0" fontId="54" fillId="10" borderId="26" xfId="12" applyFont="1" applyFill="1" applyBorder="1" applyAlignment="1">
      <alignment horizontal="center" vertical="center"/>
    </xf>
    <xf numFmtId="0" fontId="148" fillId="0" borderId="0" xfId="22" applyFont="1" applyAlignment="1"/>
    <xf numFmtId="0" fontId="149" fillId="0" borderId="0" xfId="22" applyFont="1" applyAlignment="1">
      <alignment horizontal="left" vertical="center"/>
    </xf>
    <xf numFmtId="0" fontId="3" fillId="0" borderId="0" xfId="0" applyFont="1" applyAlignment="1">
      <alignment horizontal="center"/>
    </xf>
    <xf numFmtId="0" fontId="2" fillId="0" borderId="0" xfId="0" applyFont="1" applyAlignment="1">
      <alignment horizontal="center"/>
    </xf>
    <xf numFmtId="0" fontId="2" fillId="0" borderId="0" xfId="0" applyFont="1" applyAlignment="1">
      <alignment horizontal="left"/>
    </xf>
    <xf numFmtId="0" fontId="3" fillId="0" borderId="0" xfId="0" applyFont="1" applyAlignment="1">
      <alignment horizontal="left"/>
    </xf>
    <xf numFmtId="14" fontId="3" fillId="0" borderId="0" xfId="0" applyNumberFormat="1" applyFont="1" applyAlignment="1">
      <alignment horizontal="left"/>
    </xf>
    <xf numFmtId="0" fontId="1" fillId="0" borderId="0" xfId="0" applyFont="1" applyBorder="1" applyAlignment="1">
      <alignment horizontal="left"/>
    </xf>
    <xf numFmtId="0" fontId="15" fillId="0" borderId="0" xfId="0" applyFont="1" applyAlignment="1">
      <alignment horizontal="left" vertical="center"/>
    </xf>
    <xf numFmtId="0" fontId="8"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3" fillId="0" borderId="1" xfId="0" applyFont="1" applyBorder="1" applyAlignment="1">
      <alignment horizontal="center" wrapText="1"/>
    </xf>
    <xf numFmtId="0" fontId="37" fillId="0" borderId="0" xfId="0" applyFont="1" applyAlignment="1">
      <alignment horizontal="center" vertical="top" wrapText="1"/>
    </xf>
    <xf numFmtId="0" fontId="15" fillId="0" borderId="0" xfId="0" applyFont="1" applyAlignment="1">
      <alignment horizontal="left"/>
    </xf>
    <xf numFmtId="0" fontId="3" fillId="0" borderId="0" xfId="0" applyFont="1" applyAlignment="1">
      <alignment horizontal="left" vertical="center"/>
    </xf>
    <xf numFmtId="0" fontId="2" fillId="0" borderId="0" xfId="0" applyFont="1" applyAlignment="1">
      <alignment horizontal="center" vertical="center"/>
    </xf>
    <xf numFmtId="14" fontId="1" fillId="0" borderId="0" xfId="0" applyNumberFormat="1" applyFont="1" applyFill="1" applyAlignment="1">
      <alignment horizontal="center" vertical="center"/>
    </xf>
    <xf numFmtId="0" fontId="0" fillId="8" borderId="23" xfId="0" applyFill="1" applyBorder="1" applyAlignment="1">
      <alignment horizontal="center"/>
    </xf>
    <xf numFmtId="0" fontId="0" fillId="0" borderId="1" xfId="0" applyFill="1" applyBorder="1" applyAlignment="1">
      <alignment horizontal="center"/>
    </xf>
    <xf numFmtId="0" fontId="0" fillId="0" borderId="25" xfId="0" applyFill="1" applyBorder="1" applyAlignment="1">
      <alignment horizontal="center"/>
    </xf>
    <xf numFmtId="0" fontId="6" fillId="0" borderId="0" xfId="0" applyFont="1" applyAlignment="1">
      <alignment horizontal="left"/>
    </xf>
    <xf numFmtId="0" fontId="1" fillId="0" borderId="0" xfId="0" applyNumberFormat="1" applyFont="1"/>
    <xf numFmtId="0" fontId="7" fillId="0" borderId="0" xfId="0" applyFont="1"/>
    <xf numFmtId="0" fontId="152" fillId="0" borderId="5" xfId="0" applyFont="1" applyBorder="1" applyAlignment="1" applyProtection="1">
      <alignment horizontal="left" vertical="center"/>
    </xf>
    <xf numFmtId="0" fontId="50" fillId="0" borderId="0" xfId="0" applyFont="1" applyAlignment="1">
      <alignment vertical="center"/>
    </xf>
    <xf numFmtId="0" fontId="39" fillId="0" borderId="21" xfId="0" applyFont="1" applyBorder="1" applyAlignment="1">
      <alignment vertical="top" wrapText="1"/>
    </xf>
    <xf numFmtId="0" fontId="48" fillId="0" borderId="23" xfId="0" applyFont="1" applyBorder="1" applyAlignment="1">
      <alignment vertical="top" wrapText="1"/>
    </xf>
    <xf numFmtId="0" fontId="39" fillId="0" borderId="22" xfId="0" applyFont="1" applyBorder="1" applyAlignment="1">
      <alignment vertical="top" wrapText="1"/>
    </xf>
    <xf numFmtId="0" fontId="0" fillId="0" borderId="10" xfId="0" applyBorder="1"/>
    <xf numFmtId="0" fontId="0" fillId="0" borderId="0" xfId="0" applyBorder="1" applyAlignment="1">
      <alignment vertical="top" wrapText="1"/>
    </xf>
    <xf numFmtId="0" fontId="39" fillId="0" borderId="24" xfId="0" applyFont="1" applyBorder="1" applyAlignment="1">
      <alignment vertical="top" wrapText="1"/>
    </xf>
    <xf numFmtId="0" fontId="142" fillId="0" borderId="0" xfId="0" applyFont="1"/>
    <xf numFmtId="0" fontId="3" fillId="0" borderId="0" xfId="0" applyFont="1" applyAlignment="1">
      <alignment horizontal="center"/>
    </xf>
    <xf numFmtId="0" fontId="2" fillId="0" borderId="0" xfId="0" applyFont="1" applyAlignment="1">
      <alignment horizontal="center"/>
    </xf>
    <xf numFmtId="0" fontId="2" fillId="0" borderId="0" xfId="0" applyFont="1" applyAlignment="1">
      <alignment horizontal="left"/>
    </xf>
    <xf numFmtId="0" fontId="37" fillId="0" borderId="0" xfId="0" applyFont="1" applyAlignment="1">
      <alignment horizontal="right" vertical="top" wrapText="1"/>
    </xf>
    <xf numFmtId="0" fontId="77" fillId="0" borderId="20" xfId="1" applyFont="1" applyBorder="1" applyAlignment="1">
      <alignment vertical="top" wrapText="1"/>
    </xf>
    <xf numFmtId="0" fontId="4" fillId="0" borderId="0" xfId="0" applyFont="1" applyAlignment="1">
      <alignment horizontal="left" vertical="center"/>
    </xf>
    <xf numFmtId="0" fontId="2" fillId="0" borderId="0" xfId="0" applyFont="1" applyAlignment="1">
      <alignment horizontal="right" vertical="center"/>
    </xf>
    <xf numFmtId="0" fontId="23" fillId="0" borderId="0" xfId="0" applyFont="1"/>
    <xf numFmtId="0" fontId="108" fillId="0" borderId="0" xfId="0" applyFont="1" applyAlignment="1">
      <alignment vertical="center"/>
    </xf>
    <xf numFmtId="0" fontId="31" fillId="0" borderId="0" xfId="0" applyFont="1"/>
    <xf numFmtId="0" fontId="1" fillId="0" borderId="11" xfId="0" applyFont="1" applyBorder="1" applyAlignment="1">
      <alignment horizontal="center"/>
    </xf>
    <xf numFmtId="0" fontId="2" fillId="0" borderId="12" xfId="0" applyFont="1" applyBorder="1" applyAlignment="1">
      <alignment horizontal="center"/>
    </xf>
    <xf numFmtId="0" fontId="2" fillId="0" borderId="13" xfId="0" applyFont="1" applyBorder="1" applyAlignment="1">
      <alignment horizontal="center"/>
    </xf>
    <xf numFmtId="0" fontId="1" fillId="0" borderId="66" xfId="0" applyFont="1" applyBorder="1" applyAlignment="1">
      <alignment horizontal="center"/>
    </xf>
    <xf numFmtId="0" fontId="2" fillId="0" borderId="47" xfId="0" applyFont="1" applyBorder="1" applyAlignment="1">
      <alignment horizontal="center"/>
    </xf>
    <xf numFmtId="0" fontId="2" fillId="0" borderId="15" xfId="0" applyFont="1" applyBorder="1" applyAlignment="1">
      <alignment horizontal="center"/>
    </xf>
    <xf numFmtId="0" fontId="2" fillId="0" borderId="66" xfId="0" applyFont="1" applyBorder="1" applyAlignment="1">
      <alignment horizontal="center" vertical="center"/>
    </xf>
    <xf numFmtId="0" fontId="2" fillId="0" borderId="47" xfId="0" applyFont="1" applyBorder="1" applyAlignment="1">
      <alignment horizontal="center" vertical="center"/>
    </xf>
    <xf numFmtId="0" fontId="2" fillId="0" borderId="15"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66" xfId="0" applyFont="1" applyBorder="1" applyAlignment="1">
      <alignment horizontal="center" vertical="center"/>
    </xf>
    <xf numFmtId="0" fontId="3" fillId="0" borderId="47" xfId="0" applyFont="1" applyBorder="1" applyAlignment="1">
      <alignment horizontal="center" vertical="center"/>
    </xf>
    <xf numFmtId="0" fontId="3" fillId="0" borderId="15" xfId="0" applyFont="1" applyBorder="1" applyAlignment="1">
      <alignment horizontal="center" vertical="center"/>
    </xf>
    <xf numFmtId="0" fontId="8" fillId="0" borderId="1" xfId="0" applyFont="1" applyBorder="1"/>
    <xf numFmtId="0" fontId="108" fillId="0" borderId="1" xfId="0" applyFont="1" applyBorder="1" applyAlignment="1">
      <alignment horizontal="center" vertical="top" wrapText="1"/>
    </xf>
    <xf numFmtId="0" fontId="108" fillId="0" borderId="23" xfId="0" applyFont="1" applyBorder="1" applyAlignment="1">
      <alignment horizontal="center" vertical="top" wrapText="1"/>
    </xf>
    <xf numFmtId="0" fontId="32" fillId="0" borderId="0" xfId="0" applyFont="1" applyAlignment="1">
      <alignment horizontal="right"/>
    </xf>
    <xf numFmtId="0" fontId="3" fillId="0" borderId="0" xfId="0" applyFont="1" applyAlignment="1">
      <alignment horizontal="right" vertical="top"/>
    </xf>
    <xf numFmtId="0" fontId="3" fillId="0" borderId="0" xfId="0" applyFont="1" applyAlignment="1">
      <alignment horizontal="right" vertical="top" wrapText="1"/>
    </xf>
    <xf numFmtId="0" fontId="2" fillId="0" borderId="45" xfId="0" applyFont="1" applyBorder="1" applyAlignment="1"/>
    <xf numFmtId="0" fontId="2" fillId="0" borderId="45" xfId="0" applyFont="1" applyBorder="1" applyAlignment="1">
      <alignment horizontal="right"/>
    </xf>
    <xf numFmtId="0" fontId="15" fillId="0" borderId="0" xfId="0" applyFont="1" applyAlignment="1">
      <alignment horizontal="right"/>
    </xf>
    <xf numFmtId="0" fontId="155" fillId="0" borderId="1" xfId="0" applyFont="1" applyBorder="1" applyAlignment="1">
      <alignment horizontal="center" vertical="center" wrapText="1"/>
    </xf>
    <xf numFmtId="14" fontId="15" fillId="0" borderId="1" xfId="0" applyNumberFormat="1" applyFont="1" applyBorder="1" applyAlignment="1">
      <alignment horizontal="left" wrapText="1"/>
    </xf>
    <xf numFmtId="14" fontId="15" fillId="0" borderId="1" xfId="0" applyNumberFormat="1" applyFont="1" applyBorder="1" applyAlignment="1">
      <alignment horizontal="left" vertical="center" wrapText="1"/>
    </xf>
    <xf numFmtId="14" fontId="8" fillId="0" borderId="1" xfId="0" applyNumberFormat="1" applyFont="1" applyBorder="1" applyAlignment="1">
      <alignment horizontal="left" wrapText="1"/>
    </xf>
    <xf numFmtId="0" fontId="111" fillId="0" borderId="0" xfId="0" applyFont="1"/>
    <xf numFmtId="14" fontId="1" fillId="0" borderId="0" xfId="0" applyNumberFormat="1" applyFont="1" applyBorder="1" applyAlignment="1">
      <alignment horizontal="left" vertical="center"/>
    </xf>
    <xf numFmtId="0" fontId="15" fillId="0" borderId="0" xfId="0" applyFont="1" applyBorder="1" applyAlignment="1">
      <alignment horizontal="center" vertical="center" wrapText="1"/>
    </xf>
    <xf numFmtId="0" fontId="3" fillId="0" borderId="0" xfId="0" applyFont="1" applyBorder="1" applyAlignment="1">
      <alignment horizontal="center" vertical="center" wrapText="1"/>
    </xf>
    <xf numFmtId="1" fontId="3" fillId="0" borderId="0" xfId="0" applyNumberFormat="1" applyFont="1" applyBorder="1" applyAlignment="1">
      <alignment horizontal="center" vertical="center" wrapText="1"/>
    </xf>
    <xf numFmtId="14" fontId="3" fillId="0" borderId="0" xfId="0" applyNumberFormat="1" applyFont="1" applyAlignment="1">
      <alignment horizontal="left" vertical="center"/>
    </xf>
    <xf numFmtId="0" fontId="43" fillId="0" borderId="0" xfId="0" applyFont="1" applyAlignment="1">
      <alignment vertical="center"/>
    </xf>
    <xf numFmtId="0" fontId="42" fillId="0" borderId="0" xfId="0" applyFont="1" applyAlignment="1">
      <alignment vertical="center"/>
    </xf>
    <xf numFmtId="0" fontId="43" fillId="0" borderId="0" xfId="0" applyFont="1" applyAlignment="1">
      <alignment horizontal="left" vertical="center"/>
    </xf>
    <xf numFmtId="0" fontId="42" fillId="0" borderId="0" xfId="0" applyFont="1" applyAlignment="1">
      <alignment horizontal="center" vertical="center"/>
    </xf>
    <xf numFmtId="14" fontId="3" fillId="0" borderId="0" xfId="0" applyNumberFormat="1" applyFont="1" applyAlignment="1">
      <alignment vertical="center"/>
    </xf>
    <xf numFmtId="0" fontId="18" fillId="0" borderId="0" xfId="0" applyFont="1" applyAlignment="1">
      <alignment horizontal="right" vertical="center"/>
    </xf>
    <xf numFmtId="0" fontId="15" fillId="0" borderId="0" xfId="0" applyFont="1" applyAlignment="1">
      <alignment horizontal="center" vertical="center"/>
    </xf>
    <xf numFmtId="0" fontId="0" fillId="0" borderId="0" xfId="0" applyAlignment="1">
      <alignment horizontal="left"/>
    </xf>
    <xf numFmtId="0" fontId="86" fillId="0" borderId="0" xfId="0" applyFont="1"/>
    <xf numFmtId="2" fontId="73" fillId="0" borderId="25" xfId="1" applyNumberFormat="1" applyFont="1" applyBorder="1" applyAlignment="1">
      <alignment horizontal="right" wrapText="1"/>
    </xf>
    <xf numFmtId="0" fontId="78" fillId="0" borderId="1" xfId="1" applyFont="1" applyBorder="1" applyAlignment="1">
      <alignment vertical="top" wrapText="1"/>
    </xf>
    <xf numFmtId="0" fontId="97" fillId="0" borderId="0" xfId="0" applyFont="1" applyBorder="1" applyAlignment="1">
      <alignment horizontal="left"/>
    </xf>
    <xf numFmtId="0" fontId="97" fillId="0" borderId="0" xfId="0" applyFont="1" applyAlignment="1">
      <alignment vertical="center" wrapText="1"/>
    </xf>
    <xf numFmtId="0" fontId="97" fillId="0" borderId="0" xfId="0" applyFont="1" applyFill="1" applyAlignment="1">
      <alignment vertical="center"/>
    </xf>
    <xf numFmtId="0" fontId="2" fillId="0" borderId="0" xfId="0" applyFont="1" applyAlignment="1">
      <alignment horizontal="left"/>
    </xf>
    <xf numFmtId="14" fontId="32" fillId="0" borderId="0" xfId="0" applyNumberFormat="1" applyFont="1"/>
    <xf numFmtId="0" fontId="2" fillId="0" borderId="0" xfId="0" applyFont="1" applyAlignment="1">
      <alignment horizontal="left"/>
    </xf>
    <xf numFmtId="0" fontId="3" fillId="0" borderId="0" xfId="0" applyFont="1" applyAlignment="1">
      <alignment horizontal="left" vertical="center"/>
    </xf>
    <xf numFmtId="0" fontId="159" fillId="0" borderId="0" xfId="0" applyFont="1" applyAlignment="1">
      <alignment horizontal="center" vertical="center" wrapText="1"/>
    </xf>
    <xf numFmtId="0" fontId="160" fillId="0" borderId="0" xfId="0" applyFont="1" applyAlignment="1">
      <alignment horizontal="left" vertical="center"/>
    </xf>
    <xf numFmtId="0" fontId="1" fillId="0" borderId="0" xfId="0" applyFont="1" applyAlignment="1">
      <alignment horizontal="center"/>
    </xf>
    <xf numFmtId="0" fontId="2" fillId="0" borderId="1" xfId="0" applyFont="1" applyBorder="1" applyAlignment="1">
      <alignment horizontal="center" vertical="center"/>
    </xf>
    <xf numFmtId="0" fontId="3" fillId="0" borderId="1" xfId="0" applyFont="1" applyBorder="1" applyAlignment="1">
      <alignment horizontal="center"/>
    </xf>
    <xf numFmtId="14" fontId="3" fillId="0" borderId="0" xfId="0" applyNumberFormat="1" applyFont="1" applyAlignment="1">
      <alignment horizontal="left"/>
    </xf>
    <xf numFmtId="0" fontId="2" fillId="0" borderId="0" xfId="0" applyFont="1" applyAlignment="1">
      <alignment horizontal="center"/>
    </xf>
    <xf numFmtId="0" fontId="2" fillId="0" borderId="0" xfId="0" applyFont="1" applyAlignment="1">
      <alignment horizontal="left"/>
    </xf>
    <xf numFmtId="0" fontId="3" fillId="0" borderId="0" xfId="0" applyFont="1" applyAlignment="1">
      <alignment horizontal="left"/>
    </xf>
    <xf numFmtId="0" fontId="37" fillId="0" borderId="0" xfId="0" applyFont="1" applyAlignment="1">
      <alignment horizontal="left" vertical="top" wrapText="1"/>
    </xf>
    <xf numFmtId="0" fontId="37" fillId="0" borderId="0" xfId="0" applyFont="1" applyAlignment="1">
      <alignment horizontal="center" vertical="top" wrapText="1"/>
    </xf>
    <xf numFmtId="0" fontId="3" fillId="0" borderId="0" xfId="0" applyFont="1" applyBorder="1" applyAlignment="1">
      <alignment horizontal="center" vertical="center" wrapText="1"/>
    </xf>
    <xf numFmtId="0" fontId="15" fillId="0" borderId="0" xfId="0" applyFont="1" applyAlignment="1">
      <alignment horizontal="left" vertical="center"/>
    </xf>
    <xf numFmtId="0" fontId="18" fillId="0" borderId="0" xfId="0" applyFont="1" applyAlignment="1">
      <alignment horizontal="left" vertical="center" wrapText="1"/>
    </xf>
    <xf numFmtId="0" fontId="15"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56" fillId="0" borderId="0" xfId="1" applyFont="1"/>
    <xf numFmtId="0" fontId="2" fillId="0" borderId="1" xfId="0" applyFont="1" applyBorder="1" applyAlignment="1">
      <alignment horizontal="center"/>
    </xf>
    <xf numFmtId="0" fontId="40" fillId="0" borderId="0" xfId="0" applyFont="1" applyBorder="1"/>
    <xf numFmtId="0" fontId="15" fillId="0" borderId="0" xfId="0" applyFont="1" applyAlignment="1">
      <alignment horizontal="right" vertical="center"/>
    </xf>
    <xf numFmtId="0" fontId="40" fillId="0" borderId="0" xfId="0" applyFont="1" applyBorder="1" applyAlignment="1">
      <alignment horizontal="left" vertical="center" wrapText="1"/>
    </xf>
    <xf numFmtId="0" fontId="108" fillId="0" borderId="0" xfId="0" applyFont="1" applyAlignment="1">
      <alignment vertical="center" wrapText="1"/>
    </xf>
    <xf numFmtId="0" fontId="40" fillId="0" borderId="0" xfId="0" applyFont="1" applyAlignment="1">
      <alignment horizontal="left"/>
    </xf>
    <xf numFmtId="0" fontId="160" fillId="0" borderId="0" xfId="0" applyFont="1" applyAlignment="1">
      <alignment vertical="center"/>
    </xf>
    <xf numFmtId="0" fontId="161" fillId="0" borderId="0" xfId="0" applyFont="1" applyAlignment="1">
      <alignment horizontal="left" vertical="center"/>
    </xf>
    <xf numFmtId="0" fontId="23" fillId="0" borderId="0" xfId="0" applyFont="1" applyAlignment="1">
      <alignment horizontal="right" vertical="center"/>
    </xf>
    <xf numFmtId="0" fontId="1" fillId="0" borderId="0" xfId="0" applyFont="1" applyAlignment="1">
      <alignment horizontal="right"/>
    </xf>
    <xf numFmtId="0" fontId="111" fillId="0" borderId="0" xfId="0" applyFont="1" applyFill="1"/>
    <xf numFmtId="0" fontId="163" fillId="0" borderId="0" xfId="1" applyFont="1" applyAlignment="1">
      <alignment wrapText="1"/>
    </xf>
    <xf numFmtId="0" fontId="97" fillId="0" borderId="0" xfId="0" applyFont="1"/>
    <xf numFmtId="0" fontId="160" fillId="0" borderId="0" xfId="0" applyFont="1" applyAlignment="1">
      <alignment horizontal="left"/>
    </xf>
    <xf numFmtId="0" fontId="18" fillId="0" borderId="0" xfId="0" applyFont="1" applyAlignment="1">
      <alignment horizontal="left" indent="2"/>
    </xf>
    <xf numFmtId="14" fontId="19" fillId="0" borderId="0" xfId="0" applyNumberFormat="1" applyFont="1"/>
    <xf numFmtId="0" fontId="18" fillId="0" borderId="0" xfId="0" applyFont="1" applyAlignment="1">
      <alignment horizontal="center"/>
    </xf>
    <xf numFmtId="0" fontId="18" fillId="0" borderId="0" xfId="0" applyFont="1" applyAlignment="1">
      <alignment horizontal="right"/>
    </xf>
    <xf numFmtId="0" fontId="160" fillId="0" borderId="0" xfId="0" applyFont="1" applyBorder="1" applyAlignment="1">
      <alignment vertical="center"/>
    </xf>
    <xf numFmtId="0" fontId="111" fillId="0" borderId="0" xfId="0" applyFont="1" applyAlignment="1">
      <alignment horizontal="left" vertical="center"/>
    </xf>
    <xf numFmtId="14" fontId="36" fillId="0" borderId="0" xfId="0" applyNumberFormat="1" applyFont="1" applyAlignment="1">
      <alignment horizontal="center" vertical="top" wrapText="1"/>
    </xf>
    <xf numFmtId="0" fontId="3" fillId="0" borderId="0" xfId="0" applyFont="1" applyAlignment="1">
      <alignment horizontal="center" vertical="center" wrapText="1"/>
    </xf>
    <xf numFmtId="0" fontId="19" fillId="0" borderId="0" xfId="0" applyFont="1" applyAlignment="1">
      <alignment vertical="center" wrapText="1"/>
    </xf>
    <xf numFmtId="1" fontId="36" fillId="0" borderId="0" xfId="0" applyNumberFormat="1" applyFont="1" applyAlignment="1">
      <alignment horizontal="center" wrapText="1"/>
    </xf>
    <xf numFmtId="0" fontId="110" fillId="0" borderId="0" xfId="0" applyFont="1"/>
    <xf numFmtId="14" fontId="3" fillId="0" borderId="0" xfId="0" applyNumberFormat="1" applyFont="1" applyAlignment="1">
      <alignment horizontal="right" vertical="center"/>
    </xf>
    <xf numFmtId="0" fontId="18" fillId="0" borderId="0" xfId="0" applyFont="1" applyAlignment="1">
      <alignment vertical="top" wrapText="1"/>
    </xf>
    <xf numFmtId="0" fontId="97" fillId="0" borderId="0" xfId="0" applyFont="1" applyAlignment="1"/>
    <xf numFmtId="14" fontId="45" fillId="0" borderId="0" xfId="0" applyNumberFormat="1" applyFont="1"/>
    <xf numFmtId="0" fontId="111" fillId="0" borderId="0" xfId="0" applyFont="1" applyFill="1" applyAlignment="1">
      <alignment vertical="center"/>
    </xf>
    <xf numFmtId="0" fontId="19" fillId="0" borderId="1" xfId="0" applyFont="1" applyBorder="1" applyAlignment="1"/>
    <xf numFmtId="1" fontId="117" fillId="0" borderId="1" xfId="0" applyNumberFormat="1" applyFont="1" applyBorder="1" applyAlignment="1">
      <alignment horizontal="center"/>
    </xf>
    <xf numFmtId="0" fontId="2" fillId="21" borderId="0" xfId="0" applyFont="1" applyFill="1"/>
    <xf numFmtId="0" fontId="166" fillId="0" borderId="1" xfId="0" applyFont="1" applyFill="1" applyBorder="1" applyAlignment="1" applyProtection="1">
      <alignment horizontal="center" vertical="center" wrapText="1"/>
      <protection locked="0"/>
    </xf>
    <xf numFmtId="0" fontId="168" fillId="0" borderId="1" xfId="0" applyFont="1" applyBorder="1" applyAlignment="1"/>
    <xf numFmtId="0" fontId="15" fillId="0" borderId="1" xfId="0" applyFont="1" applyBorder="1"/>
    <xf numFmtId="0" fontId="15" fillId="0" borderId="1" xfId="0" applyFont="1" applyBorder="1" applyAlignment="1">
      <alignment horizontal="right" vertical="center"/>
    </xf>
    <xf numFmtId="0" fontId="18" fillId="0" borderId="1" xfId="0" applyFont="1" applyBorder="1" applyAlignment="1">
      <alignment vertical="top" wrapText="1"/>
    </xf>
    <xf numFmtId="14" fontId="1" fillId="0" borderId="0" xfId="0" applyNumberFormat="1" applyFont="1" applyAlignment="1"/>
    <xf numFmtId="14" fontId="45" fillId="0" borderId="0" xfId="0" applyNumberFormat="1" applyFont="1" applyAlignment="1">
      <alignment horizontal="right"/>
    </xf>
    <xf numFmtId="0" fontId="40" fillId="0" borderId="0" xfId="0" applyFont="1" applyFill="1" applyAlignment="1">
      <alignment vertical="center"/>
    </xf>
    <xf numFmtId="0" fontId="151" fillId="22" borderId="84" xfId="0" applyFont="1" applyFill="1" applyBorder="1" applyAlignment="1">
      <alignment horizontal="left" indent="1" readingOrder="1"/>
    </xf>
    <xf numFmtId="0" fontId="56" fillId="0" borderId="7" xfId="3" applyFont="1" applyBorder="1"/>
    <xf numFmtId="0" fontId="56" fillId="0" borderId="8" xfId="3" applyFont="1" applyBorder="1"/>
    <xf numFmtId="0" fontId="111" fillId="0" borderId="0" xfId="0" applyFont="1" applyFill="1" applyBorder="1"/>
    <xf numFmtId="0" fontId="56" fillId="0" borderId="0" xfId="3" applyFont="1" applyBorder="1"/>
    <xf numFmtId="0" fontId="56" fillId="0" borderId="10" xfId="3" applyFont="1" applyBorder="1"/>
    <xf numFmtId="0" fontId="56" fillId="0" borderId="11" xfId="3" applyFont="1" applyBorder="1"/>
    <xf numFmtId="0" fontId="56" fillId="0" borderId="12" xfId="3" applyFont="1" applyBorder="1"/>
    <xf numFmtId="0" fontId="56" fillId="0" borderId="13" xfId="3" applyFont="1" applyBorder="1"/>
    <xf numFmtId="0" fontId="170" fillId="21" borderId="0" xfId="0" applyFont="1" applyFill="1" applyProtection="1">
      <protection locked="0"/>
    </xf>
    <xf numFmtId="0" fontId="171" fillId="21" borderId="0" xfId="0" applyFont="1" applyFill="1" applyProtection="1">
      <protection locked="0"/>
    </xf>
    <xf numFmtId="0" fontId="171" fillId="21" borderId="0" xfId="0" applyFont="1" applyFill="1" applyAlignment="1" applyProtection="1">
      <alignment horizontal="center"/>
      <protection locked="0"/>
    </xf>
    <xf numFmtId="0" fontId="171" fillId="0" borderId="0" xfId="0" applyFont="1" applyProtection="1">
      <protection locked="0"/>
    </xf>
    <xf numFmtId="0" fontId="172" fillId="0" borderId="0" xfId="0" applyFont="1" applyAlignment="1">
      <alignment vertical="center"/>
    </xf>
    <xf numFmtId="0" fontId="173" fillId="0" borderId="0" xfId="0" applyFont="1" applyAlignment="1">
      <alignment vertical="center"/>
    </xf>
    <xf numFmtId="0" fontId="174" fillId="0" borderId="0" xfId="0" applyFont="1" applyProtection="1">
      <protection locked="0"/>
    </xf>
    <xf numFmtId="0" fontId="175" fillId="0" borderId="0" xfId="0" applyFont="1" applyAlignment="1" applyProtection="1">
      <alignment horizontal="center"/>
      <protection locked="0"/>
    </xf>
    <xf numFmtId="0" fontId="176" fillId="0" borderId="0" xfId="0" applyFont="1" applyAlignment="1" applyProtection="1">
      <alignment horizontal="center"/>
      <protection locked="0"/>
    </xf>
    <xf numFmtId="0" fontId="171" fillId="0" borderId="0" xfId="0" applyFont="1" applyAlignment="1" applyProtection="1">
      <alignment wrapText="1"/>
      <protection locked="0"/>
    </xf>
    <xf numFmtId="0" fontId="172" fillId="0" borderId="1" xfId="0" applyFont="1" applyBorder="1" applyAlignment="1">
      <alignment horizontal="center" vertical="center"/>
    </xf>
    <xf numFmtId="0" fontId="171" fillId="0" borderId="1" xfId="0" applyFont="1" applyBorder="1" applyAlignment="1">
      <alignment horizontal="center" vertical="center"/>
    </xf>
    <xf numFmtId="0" fontId="177" fillId="0" borderId="0" xfId="0" applyFont="1" applyProtection="1">
      <protection locked="0"/>
    </xf>
    <xf numFmtId="0" fontId="178" fillId="0" borderId="0" xfId="0" applyFont="1" applyProtection="1">
      <protection locked="0"/>
    </xf>
    <xf numFmtId="0" fontId="171" fillId="0" borderId="0" xfId="0" applyFont="1" applyAlignment="1" applyProtection="1">
      <alignment horizontal="center" vertical="center"/>
      <protection locked="0"/>
    </xf>
    <xf numFmtId="0" fontId="171" fillId="0" borderId="0" xfId="0" applyFont="1" applyAlignment="1" applyProtection="1">
      <alignment horizontal="center"/>
      <protection locked="0"/>
    </xf>
    <xf numFmtId="0" fontId="176" fillId="0" borderId="0" xfId="0" applyFont="1" applyProtection="1">
      <protection locked="0"/>
    </xf>
    <xf numFmtId="0" fontId="171" fillId="0" borderId="0" xfId="0" applyFont="1" applyAlignment="1" applyProtection="1">
      <alignment horizontal="center" vertical="center" wrapText="1"/>
      <protection locked="0"/>
    </xf>
    <xf numFmtId="0" fontId="180" fillId="0" borderId="0" xfId="0" applyNumberFormat="1" applyFont="1" applyFill="1" applyBorder="1" applyAlignment="1" applyProtection="1">
      <alignment vertical="center"/>
      <protection locked="0"/>
    </xf>
    <xf numFmtId="0" fontId="181" fillId="0" borderId="0" xfId="0" applyNumberFormat="1" applyFont="1" applyFill="1" applyBorder="1" applyAlignment="1" applyProtection="1">
      <alignment horizontal="center" vertical="center"/>
      <protection locked="0"/>
    </xf>
    <xf numFmtId="1" fontId="172" fillId="0" borderId="1" xfId="0" applyNumberFormat="1" applyFont="1" applyBorder="1" applyAlignment="1">
      <alignment horizontal="center" vertical="center"/>
    </xf>
    <xf numFmtId="1" fontId="171" fillId="0" borderId="1" xfId="0" applyNumberFormat="1" applyFont="1" applyBorder="1" applyAlignment="1">
      <alignment horizontal="center" vertical="center"/>
    </xf>
    <xf numFmtId="0" fontId="182" fillId="0" borderId="0" xfId="0" applyFont="1" applyProtection="1">
      <protection locked="0"/>
    </xf>
    <xf numFmtId="0" fontId="178" fillId="0" borderId="0" xfId="0" applyFont="1" applyBorder="1" applyAlignment="1" applyProtection="1">
      <alignment horizontal="left" vertical="center"/>
    </xf>
    <xf numFmtId="17" fontId="183" fillId="0" borderId="0" xfId="4" applyNumberFormat="1" applyFont="1" applyFill="1" applyBorder="1" applyAlignment="1">
      <alignment horizontal="center" vertical="center"/>
    </xf>
    <xf numFmtId="0" fontId="179" fillId="21" borderId="0" xfId="0" applyFont="1" applyFill="1" applyAlignment="1" applyProtection="1">
      <alignment vertical="center"/>
      <protection locked="0"/>
    </xf>
    <xf numFmtId="0" fontId="184" fillId="3" borderId="0" xfId="0" applyFont="1" applyFill="1" applyBorder="1" applyAlignment="1" applyProtection="1">
      <alignment horizontal="center" vertical="center"/>
      <protection locked="0"/>
    </xf>
    <xf numFmtId="0" fontId="180" fillId="0" borderId="0" xfId="0" applyFont="1" applyFill="1" applyAlignment="1" applyProtection="1">
      <alignment vertical="center"/>
      <protection locked="0"/>
    </xf>
    <xf numFmtId="170" fontId="172" fillId="0" borderId="1" xfId="0" applyNumberFormat="1" applyFont="1" applyBorder="1" applyAlignment="1">
      <alignment vertical="center"/>
    </xf>
    <xf numFmtId="0" fontId="172" fillId="0" borderId="1" xfId="0" applyFont="1" applyBorder="1" applyAlignment="1">
      <alignment vertical="center"/>
    </xf>
    <xf numFmtId="0" fontId="171" fillId="0" borderId="1" xfId="0" applyFont="1" applyBorder="1" applyAlignment="1">
      <alignment vertical="center"/>
    </xf>
    <xf numFmtId="0" fontId="176" fillId="0" borderId="0" xfId="0" applyFont="1" applyFill="1" applyBorder="1" applyAlignment="1" applyProtection="1">
      <alignment horizontal="center" vertical="center"/>
      <protection locked="0"/>
    </xf>
    <xf numFmtId="0" fontId="176" fillId="0" borderId="0" xfId="0" applyFont="1" applyFill="1" applyBorder="1" applyAlignment="1" applyProtection="1">
      <alignment horizontal="center"/>
      <protection locked="0"/>
    </xf>
    <xf numFmtId="14" fontId="171" fillId="21" borderId="0" xfId="0" applyNumberFormat="1" applyFont="1" applyFill="1" applyProtection="1">
      <protection locked="0"/>
    </xf>
    <xf numFmtId="0" fontId="181" fillId="21" borderId="0" xfId="0" applyFont="1" applyFill="1" applyProtection="1">
      <protection locked="0"/>
    </xf>
    <xf numFmtId="17" fontId="171" fillId="21" borderId="0" xfId="0" applyNumberFormat="1" applyFont="1" applyFill="1" applyProtection="1">
      <protection locked="0"/>
    </xf>
    <xf numFmtId="14" fontId="171" fillId="21" borderId="0" xfId="0" applyNumberFormat="1" applyFont="1" applyFill="1" applyAlignment="1" applyProtection="1">
      <alignment horizontal="center"/>
      <protection locked="0"/>
    </xf>
    <xf numFmtId="14" fontId="172" fillId="21" borderId="0" xfId="0" applyNumberFormat="1" applyFont="1" applyFill="1" applyAlignment="1" applyProtection="1">
      <alignment horizontal="center" vertical="center"/>
      <protection locked="0"/>
    </xf>
    <xf numFmtId="0" fontId="171" fillId="21" borderId="0" xfId="0" applyFont="1" applyFill="1"/>
    <xf numFmtId="0" fontId="185" fillId="21" borderId="0" xfId="0" applyFont="1" applyFill="1"/>
    <xf numFmtId="0" fontId="186" fillId="21" borderId="0" xfId="0" applyFont="1" applyFill="1"/>
    <xf numFmtId="0" fontId="180" fillId="0" borderId="0" xfId="0" applyNumberFormat="1" applyFont="1" applyFill="1" applyBorder="1" applyAlignment="1" applyProtection="1">
      <alignment horizontal="right" vertical="center"/>
      <protection locked="0"/>
    </xf>
    <xf numFmtId="0" fontId="180" fillId="0" borderId="0" xfId="0" applyNumberFormat="1" applyFont="1" applyFill="1" applyBorder="1" applyAlignment="1" applyProtection="1">
      <alignment horizontal="left" vertical="center"/>
      <protection locked="0"/>
    </xf>
    <xf numFmtId="0" fontId="174" fillId="21" borderId="0" xfId="0" applyFont="1" applyFill="1" applyAlignment="1">
      <alignment horizontal="left" vertical="center"/>
    </xf>
    <xf numFmtId="0" fontId="170" fillId="21" borderId="0" xfId="0" applyFont="1" applyFill="1" applyAlignment="1" applyProtection="1">
      <alignment horizontal="right"/>
      <protection locked="0"/>
    </xf>
    <xf numFmtId="0" fontId="171" fillId="21" borderId="0" xfId="0" applyFont="1" applyFill="1" applyAlignment="1" applyProtection="1">
      <alignment horizontal="right"/>
      <protection locked="0"/>
    </xf>
    <xf numFmtId="0" fontId="171" fillId="21" borderId="0" xfId="0" applyFont="1" applyFill="1" applyAlignment="1" applyProtection="1">
      <alignment horizontal="center" vertical="center"/>
      <protection locked="0"/>
    </xf>
    <xf numFmtId="0" fontId="179" fillId="21" borderId="0" xfId="0" applyFont="1" applyFill="1" applyAlignment="1" applyProtection="1">
      <alignment horizontal="right"/>
      <protection locked="0"/>
    </xf>
    <xf numFmtId="0" fontId="171" fillId="21" borderId="10" xfId="0" applyFont="1" applyFill="1" applyBorder="1" applyProtection="1">
      <protection locked="0"/>
    </xf>
    <xf numFmtId="0" fontId="171" fillId="21" borderId="0" xfId="0" applyFont="1" applyFill="1" applyAlignment="1">
      <alignment horizontal="center"/>
    </xf>
    <xf numFmtId="0" fontId="187" fillId="21" borderId="61" xfId="0" applyFont="1" applyFill="1" applyBorder="1" applyAlignment="1" applyProtection="1">
      <alignment horizontal="center"/>
      <protection locked="0"/>
    </xf>
    <xf numFmtId="0" fontId="188" fillId="21" borderId="62" xfId="0" applyFont="1" applyFill="1" applyBorder="1" applyAlignment="1" applyProtection="1">
      <alignment horizontal="center" vertical="center"/>
      <protection locked="0"/>
    </xf>
    <xf numFmtId="0" fontId="170" fillId="21" borderId="0" xfId="0" applyFont="1" applyFill="1" applyAlignment="1" applyProtection="1">
      <alignment horizontal="center" vertical="center"/>
      <protection locked="0"/>
    </xf>
    <xf numFmtId="0" fontId="189" fillId="21" borderId="0" xfId="0" applyFont="1" applyFill="1" applyAlignment="1" applyProtection="1">
      <alignment horizontal="center" vertical="center"/>
      <protection locked="0"/>
    </xf>
    <xf numFmtId="0" fontId="187" fillId="21" borderId="0" xfId="0" applyFont="1" applyFill="1" applyAlignment="1" applyProtection="1">
      <alignment horizontal="center"/>
      <protection locked="0"/>
    </xf>
    <xf numFmtId="0" fontId="188" fillId="21" borderId="0" xfId="0" applyFont="1" applyFill="1" applyAlignment="1" applyProtection="1">
      <alignment horizontal="center"/>
      <protection locked="0"/>
    </xf>
    <xf numFmtId="0" fontId="181" fillId="21" borderId="0" xfId="0" applyFont="1" applyFill="1" applyAlignment="1" applyProtection="1">
      <alignment horizontal="center"/>
      <protection locked="0"/>
    </xf>
    <xf numFmtId="0" fontId="190" fillId="21" borderId="0" xfId="0" applyFont="1" applyFill="1" applyAlignment="1" applyProtection="1">
      <alignment horizontal="center"/>
      <protection locked="0"/>
    </xf>
    <xf numFmtId="170" fontId="172" fillId="0" borderId="0" xfId="0" applyNumberFormat="1" applyFont="1" applyFill="1" applyAlignment="1">
      <alignment horizontal="center" vertical="center"/>
    </xf>
    <xf numFmtId="0" fontId="171" fillId="0" borderId="0" xfId="0" applyFont="1" applyAlignment="1">
      <alignment vertical="center"/>
    </xf>
    <xf numFmtId="0" fontId="186" fillId="21" borderId="0" xfId="0" applyFont="1" applyFill="1" applyProtection="1">
      <protection locked="0"/>
    </xf>
    <xf numFmtId="0" fontId="186" fillId="21" borderId="0" xfId="0" applyFont="1" applyFill="1" applyAlignment="1" applyProtection="1">
      <alignment horizontal="center"/>
      <protection locked="0"/>
    </xf>
    <xf numFmtId="0" fontId="186" fillId="0" borderId="0" xfId="0" applyFont="1" applyProtection="1">
      <protection locked="0"/>
    </xf>
    <xf numFmtId="168" fontId="180" fillId="0" borderId="0" xfId="0" applyNumberFormat="1" applyFont="1" applyFill="1" applyBorder="1" applyAlignment="1" applyProtection="1">
      <alignment vertical="center"/>
      <protection locked="0"/>
    </xf>
    <xf numFmtId="0" fontId="176" fillId="3" borderId="0" xfId="0" applyFont="1" applyFill="1" applyProtection="1">
      <protection locked="0"/>
    </xf>
    <xf numFmtId="0" fontId="170" fillId="21" borderId="0" xfId="0" applyFont="1" applyFill="1" applyProtection="1"/>
    <xf numFmtId="0" fontId="186" fillId="21" borderId="0" xfId="0" applyFont="1" applyFill="1" applyProtection="1"/>
    <xf numFmtId="0" fontId="186" fillId="21" borderId="0" xfId="0" applyFont="1" applyFill="1" applyAlignment="1" applyProtection="1">
      <alignment horizontal="center"/>
    </xf>
    <xf numFmtId="0" fontId="186" fillId="0" borderId="0" xfId="0" applyFont="1" applyProtection="1"/>
    <xf numFmtId="0" fontId="184" fillId="3" borderId="0" xfId="0" applyFont="1" applyFill="1" applyBorder="1" applyAlignment="1" applyProtection="1">
      <alignment horizontal="center" vertical="center"/>
    </xf>
    <xf numFmtId="0" fontId="176" fillId="0" borderId="0" xfId="0" applyFont="1" applyFill="1" applyBorder="1" applyAlignment="1" applyProtection="1">
      <alignment horizontal="center" vertical="center"/>
    </xf>
    <xf numFmtId="0" fontId="176" fillId="0" borderId="0" xfId="0" applyFont="1" applyFill="1" applyBorder="1" applyAlignment="1" applyProtection="1">
      <alignment horizontal="center"/>
    </xf>
    <xf numFmtId="0" fontId="178" fillId="0" borderId="0" xfId="0" applyFont="1" applyProtection="1"/>
    <xf numFmtId="0" fontId="176" fillId="0" borderId="0" xfId="0" applyFont="1" applyProtection="1"/>
    <xf numFmtId="0" fontId="171" fillId="0" borderId="0" xfId="0" applyFont="1" applyProtection="1"/>
    <xf numFmtId="0" fontId="171" fillId="0" borderId="0" xfId="0" applyFont="1" applyAlignment="1" applyProtection="1">
      <alignment horizontal="center" vertical="center" wrapText="1"/>
    </xf>
    <xf numFmtId="0" fontId="171" fillId="0" borderId="0" xfId="0" applyFont="1" applyAlignment="1" applyProtection="1">
      <alignment wrapText="1"/>
    </xf>
    <xf numFmtId="0" fontId="174" fillId="0" borderId="0" xfId="0" applyFont="1" applyProtection="1"/>
    <xf numFmtId="14" fontId="170" fillId="21" borderId="0" xfId="0" applyNumberFormat="1" applyFont="1" applyFill="1" applyProtection="1"/>
    <xf numFmtId="0" fontId="191" fillId="7" borderId="0" xfId="0" applyFont="1" applyFill="1" applyBorder="1" applyAlignment="1" applyProtection="1">
      <alignment horizontal="center" vertical="center"/>
    </xf>
    <xf numFmtId="0" fontId="191" fillId="7" borderId="0" xfId="0" applyFont="1" applyFill="1" applyBorder="1" applyAlignment="1" applyProtection="1">
      <alignment horizontal="center"/>
    </xf>
    <xf numFmtId="0" fontId="191" fillId="7" borderId="0" xfId="0" applyFont="1" applyFill="1" applyBorder="1" applyAlignment="1" applyProtection="1">
      <alignment horizontal="center" vertical="center"/>
      <protection locked="0"/>
    </xf>
    <xf numFmtId="0" fontId="191" fillId="7" borderId="0" xfId="0" applyFont="1" applyFill="1" applyBorder="1" applyAlignment="1" applyProtection="1">
      <alignment horizontal="center"/>
      <protection locked="0"/>
    </xf>
    <xf numFmtId="0" fontId="191" fillId="7" borderId="0" xfId="0" applyFont="1" applyFill="1" applyBorder="1" applyAlignment="1" applyProtection="1">
      <alignment horizontal="left"/>
      <protection locked="0"/>
    </xf>
    <xf numFmtId="0" fontId="172" fillId="0" borderId="0" xfId="0" applyFont="1" applyProtection="1"/>
    <xf numFmtId="0" fontId="170" fillId="21" borderId="0" xfId="0" applyFont="1" applyFill="1" applyAlignment="1" applyProtection="1">
      <alignment wrapText="1"/>
    </xf>
    <xf numFmtId="0" fontId="171" fillId="21" borderId="0" xfId="0" applyFont="1" applyFill="1" applyAlignment="1" applyProtection="1">
      <alignment wrapText="1"/>
    </xf>
    <xf numFmtId="0" fontId="176" fillId="21" borderId="0" xfId="0" applyFont="1" applyFill="1" applyAlignment="1" applyProtection="1">
      <alignment vertical="center" wrapText="1"/>
    </xf>
    <xf numFmtId="0" fontId="171" fillId="21" borderId="0" xfId="0" applyFont="1" applyFill="1" applyAlignment="1" applyProtection="1">
      <alignment horizontal="center" wrapText="1"/>
    </xf>
    <xf numFmtId="0" fontId="172" fillId="0" borderId="0" xfId="0" applyFont="1" applyAlignment="1" applyProtection="1">
      <alignment wrapText="1"/>
    </xf>
    <xf numFmtId="0" fontId="174" fillId="0" borderId="0" xfId="0" applyFont="1" applyAlignment="1" applyProtection="1">
      <alignment wrapText="1"/>
    </xf>
    <xf numFmtId="0" fontId="186" fillId="0" borderId="0" xfId="0" applyFont="1" applyAlignment="1" applyProtection="1">
      <alignment wrapText="1"/>
    </xf>
    <xf numFmtId="17" fontId="183" fillId="0" borderId="0" xfId="4" applyNumberFormat="1" applyFont="1" applyFill="1" applyBorder="1" applyAlignment="1">
      <alignment horizontal="center" vertical="center" wrapText="1"/>
    </xf>
    <xf numFmtId="0" fontId="171" fillId="3" borderId="0" xfId="0" applyFont="1" applyFill="1" applyAlignment="1" applyProtection="1">
      <alignment vertical="center"/>
      <protection locked="0"/>
    </xf>
    <xf numFmtId="0" fontId="171" fillId="0" borderId="0" xfId="0" applyFont="1" applyAlignment="1" applyProtection="1">
      <alignment vertical="center"/>
      <protection locked="0"/>
    </xf>
    <xf numFmtId="0" fontId="171" fillId="3" borderId="0" xfId="0" applyFont="1" applyFill="1" applyProtection="1">
      <protection locked="0"/>
    </xf>
    <xf numFmtId="0" fontId="172" fillId="0" borderId="0" xfId="0" applyFont="1" applyAlignment="1"/>
    <xf numFmtId="0" fontId="171" fillId="0" borderId="0" xfId="0" applyFont="1" applyAlignment="1"/>
    <xf numFmtId="0" fontId="170" fillId="0" borderId="0" xfId="0" applyFont="1" applyProtection="1">
      <protection locked="0"/>
    </xf>
    <xf numFmtId="0" fontId="172" fillId="0" borderId="0" xfId="0" applyFont="1" applyProtection="1">
      <protection locked="0"/>
    </xf>
    <xf numFmtId="0" fontId="192" fillId="0" borderId="0" xfId="0" applyFont="1" applyProtection="1">
      <protection locked="0"/>
    </xf>
    <xf numFmtId="14" fontId="193" fillId="0" borderId="5" xfId="0" applyNumberFormat="1" applyFont="1" applyFill="1" applyBorder="1" applyAlignment="1" applyProtection="1">
      <alignment horizontal="left"/>
    </xf>
    <xf numFmtId="14" fontId="18" fillId="3" borderId="5" xfId="0" applyNumberFormat="1" applyFont="1" applyFill="1" applyBorder="1" applyAlignment="1" applyProtection="1">
      <alignment horizontal="center"/>
      <protection locked="0"/>
    </xf>
    <xf numFmtId="0" fontId="0" fillId="0" borderId="9" xfId="0" applyFont="1" applyBorder="1" applyAlignment="1" applyProtection="1">
      <alignment horizontal="left" vertical="center"/>
    </xf>
    <xf numFmtId="0" fontId="173" fillId="21" borderId="0" xfId="0" applyFont="1" applyFill="1" applyAlignment="1" applyProtection="1">
      <alignment horizontal="left"/>
      <protection locked="0"/>
    </xf>
    <xf numFmtId="0" fontId="18" fillId="0" borderId="0" xfId="0" applyFont="1" applyAlignment="1">
      <alignment horizontal="right" vertical="center" wrapText="1"/>
    </xf>
    <xf numFmtId="0" fontId="18" fillId="0" borderId="0" xfId="0" applyFont="1" applyFill="1" applyAlignment="1">
      <alignment vertical="center"/>
    </xf>
    <xf numFmtId="0" fontId="0" fillId="0" borderId="47" xfId="0" applyBorder="1"/>
    <xf numFmtId="0" fontId="0" fillId="0" borderId="15" xfId="0" applyBorder="1"/>
    <xf numFmtId="0" fontId="0" fillId="0" borderId="6" xfId="0" applyBorder="1"/>
    <xf numFmtId="0" fontId="0" fillId="0" borderId="7" xfId="0" applyBorder="1"/>
    <xf numFmtId="0" fontId="0" fillId="0" borderId="8" xfId="0" applyBorder="1"/>
    <xf numFmtId="0" fontId="0" fillId="0" borderId="11" xfId="0" applyBorder="1"/>
    <xf numFmtId="0" fontId="0" fillId="0" borderId="12" xfId="0" applyBorder="1"/>
    <xf numFmtId="0" fontId="0" fillId="0" borderId="13" xfId="0" applyBorder="1"/>
    <xf numFmtId="0" fontId="0" fillId="0" borderId="9" xfId="0" applyBorder="1"/>
    <xf numFmtId="0" fontId="124" fillId="3" borderId="6" xfId="12" applyFont="1" applyFill="1" applyBorder="1" applyAlignment="1">
      <alignment horizontal="left" vertical="center"/>
    </xf>
    <xf numFmtId="0" fontId="60" fillId="14" borderId="19" xfId="1" applyFont="1" applyFill="1" applyBorder="1" applyAlignment="1">
      <alignment horizontal="center" vertical="center" wrapText="1"/>
    </xf>
    <xf numFmtId="0" fontId="60" fillId="14" borderId="21" xfId="1" applyFont="1" applyFill="1" applyBorder="1" applyAlignment="1">
      <alignment horizontal="center" vertical="center" wrapText="1"/>
    </xf>
    <xf numFmtId="0" fontId="60" fillId="14" borderId="55" xfId="1" applyFont="1" applyFill="1" applyBorder="1" applyAlignment="1">
      <alignment horizontal="center" vertical="center" wrapText="1"/>
    </xf>
    <xf numFmtId="172" fontId="54" fillId="14" borderId="85" xfId="1" applyNumberFormat="1" applyFont="1" applyFill="1" applyBorder="1" applyAlignment="1">
      <alignment horizontal="center" vertical="center"/>
    </xf>
    <xf numFmtId="0" fontId="60" fillId="8" borderId="19" xfId="1" applyFont="1" applyFill="1" applyBorder="1" applyAlignment="1">
      <alignment horizontal="center" vertical="center" wrapText="1"/>
    </xf>
    <xf numFmtId="17" fontId="60" fillId="8" borderId="22" xfId="1" applyNumberFormat="1" applyFont="1" applyFill="1" applyBorder="1" applyAlignment="1">
      <alignment horizontal="center" vertical="center"/>
    </xf>
    <xf numFmtId="0" fontId="60" fillId="14" borderId="20" xfId="1" applyFont="1" applyFill="1" applyBorder="1" applyAlignment="1">
      <alignment horizontal="center" vertical="center" wrapText="1"/>
    </xf>
    <xf numFmtId="14" fontId="60" fillId="14" borderId="21" xfId="1" applyNumberFormat="1" applyFont="1" applyFill="1" applyBorder="1" applyAlignment="1">
      <alignment horizontal="center" vertical="center" wrapText="1"/>
    </xf>
    <xf numFmtId="0" fontId="0" fillId="0" borderId="9" xfId="0" applyFont="1" applyBorder="1"/>
    <xf numFmtId="0" fontId="56" fillId="0" borderId="6" xfId="3" applyFont="1" applyBorder="1"/>
    <xf numFmtId="0" fontId="93" fillId="0" borderId="59" xfId="0" applyFont="1" applyBorder="1" applyAlignment="1" applyProtection="1">
      <alignment horizontal="left" vertical="center"/>
    </xf>
    <xf numFmtId="0" fontId="56" fillId="0" borderId="14" xfId="3" applyFont="1" applyBorder="1"/>
    <xf numFmtId="0" fontId="56" fillId="0" borderId="9" xfId="3" applyFont="1" applyBorder="1"/>
    <xf numFmtId="0" fontId="163" fillId="0" borderId="7" xfId="3" applyFont="1" applyBorder="1"/>
    <xf numFmtId="0" fontId="19" fillId="0" borderId="6" xfId="0" applyFont="1" applyBorder="1" applyAlignment="1" applyProtection="1">
      <alignment horizontal="left" vertical="center"/>
    </xf>
    <xf numFmtId="0" fontId="1" fillId="0" borderId="7" xfId="0" applyFont="1" applyBorder="1" applyProtection="1"/>
    <xf numFmtId="0" fontId="1" fillId="0" borderId="10" xfId="0" applyFont="1" applyBorder="1" applyAlignment="1" applyProtection="1">
      <alignment horizontal="center"/>
    </xf>
    <xf numFmtId="173" fontId="56" fillId="0" borderId="13" xfId="3" applyNumberFormat="1" applyFont="1" applyBorder="1"/>
    <xf numFmtId="0" fontId="96" fillId="0" borderId="6" xfId="0" applyFont="1" applyBorder="1" applyAlignment="1" applyProtection="1">
      <alignment horizontal="left" vertical="center"/>
    </xf>
    <xf numFmtId="0" fontId="0" fillId="0" borderId="11" xfId="0" applyFont="1" applyBorder="1" applyAlignment="1" applyProtection="1">
      <alignment horizontal="left" vertical="center"/>
    </xf>
    <xf numFmtId="0" fontId="0" fillId="0" borderId="12" xfId="0" applyBorder="1" applyProtection="1">
      <protection locked="0"/>
    </xf>
    <xf numFmtId="170" fontId="171" fillId="3" borderId="0" xfId="0" applyNumberFormat="1" applyFont="1" applyFill="1" applyBorder="1" applyAlignment="1" applyProtection="1">
      <alignment vertical="center"/>
      <protection locked="0"/>
    </xf>
    <xf numFmtId="0" fontId="171" fillId="0" borderId="0" xfId="0" applyFont="1" applyBorder="1" applyAlignment="1" applyProtection="1">
      <alignment vertical="center"/>
      <protection locked="0"/>
    </xf>
    <xf numFmtId="0" fontId="171" fillId="3" borderId="0" xfId="0" applyFont="1" applyFill="1" applyBorder="1" applyProtection="1">
      <protection locked="0"/>
    </xf>
    <xf numFmtId="0" fontId="151" fillId="22" borderId="90" xfId="0" applyFont="1" applyFill="1" applyBorder="1" applyAlignment="1">
      <alignment horizontal="left" indent="1" readingOrder="1"/>
    </xf>
    <xf numFmtId="0" fontId="149" fillId="25" borderId="89" xfId="22" applyFont="1" applyFill="1" applyBorder="1" applyAlignment="1">
      <alignment horizontal="center" vertical="center"/>
    </xf>
    <xf numFmtId="0" fontId="149" fillId="26" borderId="92" xfId="22" applyFont="1" applyFill="1" applyBorder="1" applyAlignment="1">
      <alignment horizontal="center" vertical="center"/>
    </xf>
    <xf numFmtId="0" fontId="1" fillId="27" borderId="0" xfId="0" applyFont="1" applyFill="1" applyBorder="1" applyProtection="1"/>
    <xf numFmtId="14" fontId="138" fillId="27" borderId="5" xfId="0" applyNumberFormat="1" applyFont="1" applyFill="1" applyBorder="1" applyAlignment="1" applyProtection="1">
      <alignment horizontal="center"/>
    </xf>
    <xf numFmtId="0" fontId="1" fillId="27" borderId="47" xfId="0" applyFont="1" applyFill="1" applyBorder="1" applyProtection="1">
      <protection locked="0"/>
    </xf>
    <xf numFmtId="0" fontId="1" fillId="27" borderId="5" xfId="0" applyFont="1" applyFill="1" applyBorder="1" applyAlignment="1" applyProtection="1">
      <alignment horizontal="center"/>
    </xf>
    <xf numFmtId="0" fontId="1" fillId="27" borderId="5" xfId="0" applyFont="1" applyFill="1" applyBorder="1" applyProtection="1"/>
    <xf numFmtId="0" fontId="1" fillId="27" borderId="15" xfId="0" applyFont="1" applyFill="1" applyBorder="1" applyProtection="1"/>
    <xf numFmtId="0" fontId="1" fillId="27" borderId="5" xfId="0" applyFont="1" applyFill="1" applyBorder="1" applyAlignment="1" applyProtection="1">
      <alignment horizontal="center"/>
      <protection locked="0"/>
    </xf>
    <xf numFmtId="0" fontId="138" fillId="27" borderId="10" xfId="0" applyFont="1" applyFill="1" applyBorder="1" applyAlignment="1" applyProtection="1">
      <alignment horizontal="center"/>
    </xf>
    <xf numFmtId="0" fontId="1" fillId="27" borderId="14" xfId="0" applyFont="1" applyFill="1" applyBorder="1" applyAlignment="1" applyProtection="1">
      <alignment horizontal="center"/>
      <protection locked="0"/>
    </xf>
    <xf numFmtId="0" fontId="135" fillId="27" borderId="13" xfId="0" applyFont="1" applyFill="1" applyBorder="1" applyAlignment="1" applyProtection="1">
      <alignment horizontal="center"/>
      <protection locked="0"/>
    </xf>
    <xf numFmtId="0" fontId="1" fillId="27" borderId="0" xfId="0" applyFont="1" applyFill="1" applyBorder="1" applyProtection="1">
      <protection locked="0"/>
    </xf>
    <xf numFmtId="170" fontId="1" fillId="27" borderId="60" xfId="0" applyNumberFormat="1" applyFont="1" applyFill="1" applyBorder="1" applyAlignment="1" applyProtection="1">
      <alignment horizontal="center"/>
      <protection locked="0"/>
    </xf>
    <xf numFmtId="0" fontId="1" fillId="27" borderId="60" xfId="0" applyFont="1" applyFill="1" applyBorder="1" applyAlignment="1" applyProtection="1">
      <alignment horizontal="center"/>
      <protection locked="0"/>
    </xf>
    <xf numFmtId="0" fontId="2" fillId="27" borderId="5" xfId="0" applyFont="1" applyFill="1" applyBorder="1" applyAlignment="1" applyProtection="1">
      <alignment horizontal="center"/>
      <protection locked="0"/>
    </xf>
    <xf numFmtId="0" fontId="138" fillId="27" borderId="15" xfId="0" applyFont="1" applyFill="1" applyBorder="1" applyAlignment="1" applyProtection="1">
      <alignment horizontal="center"/>
    </xf>
    <xf numFmtId="0" fontId="2" fillId="27" borderId="60" xfId="0" applyFont="1" applyFill="1" applyBorder="1" applyAlignment="1" applyProtection="1">
      <alignment horizontal="center"/>
      <protection locked="0"/>
    </xf>
    <xf numFmtId="0" fontId="93" fillId="27" borderId="66" xfId="0" applyFont="1" applyFill="1" applyBorder="1" applyAlignment="1" applyProtection="1">
      <alignment horizontal="center" vertical="center"/>
      <protection locked="0"/>
    </xf>
    <xf numFmtId="0" fontId="8" fillId="27" borderId="47" xfId="0" applyFont="1" applyFill="1" applyBorder="1" applyAlignment="1" applyProtection="1">
      <alignment horizontal="center" vertical="center"/>
      <protection locked="0"/>
    </xf>
    <xf numFmtId="0" fontId="15" fillId="27" borderId="47" xfId="0" applyFont="1" applyFill="1" applyBorder="1" applyAlignment="1" applyProtection="1">
      <alignment horizontal="center" vertical="center"/>
    </xf>
    <xf numFmtId="0" fontId="135" fillId="27" borderId="5" xfId="0" applyFont="1" applyFill="1" applyBorder="1" applyAlignment="1" applyProtection="1">
      <alignment horizontal="center" vertical="center"/>
    </xf>
    <xf numFmtId="0" fontId="18" fillId="27" borderId="5" xfId="0" applyFont="1" applyFill="1" applyBorder="1" applyAlignment="1" applyProtection="1">
      <alignment horizontal="left" vertical="center"/>
    </xf>
    <xf numFmtId="0" fontId="135" fillId="27" borderId="5" xfId="0" applyFont="1" applyFill="1" applyBorder="1" applyAlignment="1" applyProtection="1">
      <alignment horizontal="center"/>
    </xf>
    <xf numFmtId="0" fontId="0" fillId="27" borderId="47" xfId="0" applyFill="1" applyBorder="1" applyProtection="1">
      <protection locked="0"/>
    </xf>
    <xf numFmtId="0" fontId="1" fillId="27" borderId="47" xfId="0" applyFont="1" applyFill="1" applyBorder="1" applyAlignment="1" applyProtection="1">
      <alignment vertical="center"/>
      <protection locked="0"/>
    </xf>
    <xf numFmtId="0" fontId="138" fillId="27" borderId="5" xfId="0" applyFont="1" applyFill="1" applyBorder="1" applyAlignment="1" applyProtection="1">
      <alignment horizontal="center" vertical="center"/>
    </xf>
    <xf numFmtId="0" fontId="170" fillId="27" borderId="10" xfId="0" applyFont="1" applyFill="1" applyBorder="1" applyProtection="1"/>
    <xf numFmtId="0" fontId="170" fillId="27" borderId="10" xfId="0" applyFont="1" applyFill="1" applyBorder="1" applyProtection="1">
      <protection locked="0"/>
    </xf>
    <xf numFmtId="0" fontId="178" fillId="27" borderId="10" xfId="0" applyFont="1" applyFill="1" applyBorder="1" applyAlignment="1" applyProtection="1">
      <alignment wrapText="1"/>
    </xf>
    <xf numFmtId="0" fontId="111" fillId="27" borderId="66" xfId="0" applyFont="1" applyFill="1" applyBorder="1" applyAlignment="1" applyProtection="1">
      <alignment horizontal="left" vertical="center"/>
    </xf>
    <xf numFmtId="0" fontId="0" fillId="27" borderId="66" xfId="0" applyFill="1" applyBorder="1" applyAlignment="1" applyProtection="1">
      <alignment horizontal="left" vertical="center"/>
    </xf>
    <xf numFmtId="0" fontId="18" fillId="27" borderId="59" xfId="0" applyFont="1" applyFill="1" applyBorder="1" applyAlignment="1" applyProtection="1">
      <alignment horizontal="left" vertical="center"/>
    </xf>
    <xf numFmtId="0" fontId="18" fillId="27" borderId="0" xfId="0" applyFont="1" applyFill="1" applyBorder="1" applyProtection="1"/>
    <xf numFmtId="0" fontId="0" fillId="27" borderId="60" xfId="0" applyFill="1" applyBorder="1" applyAlignment="1" applyProtection="1">
      <alignment horizontal="left" vertical="center"/>
    </xf>
    <xf numFmtId="0" fontId="40" fillId="27" borderId="5" xfId="0" applyFont="1" applyFill="1" applyBorder="1" applyAlignment="1" applyProtection="1">
      <alignment horizontal="left" vertical="center"/>
    </xf>
    <xf numFmtId="0" fontId="1" fillId="27" borderId="60" xfId="0" applyFont="1" applyFill="1" applyBorder="1" applyAlignment="1" applyProtection="1">
      <alignment horizontal="left" vertical="center"/>
    </xf>
    <xf numFmtId="0" fontId="1" fillId="27" borderId="5" xfId="0" applyFont="1" applyFill="1" applyBorder="1" applyAlignment="1" applyProtection="1">
      <alignment horizontal="left" vertical="center"/>
    </xf>
    <xf numFmtId="0" fontId="1" fillId="27" borderId="60" xfId="0" applyFont="1" applyFill="1" applyBorder="1" applyAlignment="1" applyProtection="1">
      <alignment horizontal="left" vertical="center"/>
      <protection locked="0"/>
    </xf>
    <xf numFmtId="0" fontId="8" fillId="27" borderId="5" xfId="0" applyFont="1" applyFill="1" applyBorder="1" applyAlignment="1" applyProtection="1">
      <alignment horizontal="left" vertical="center"/>
    </xf>
    <xf numFmtId="0" fontId="8" fillId="27" borderId="60" xfId="0" applyFont="1" applyFill="1" applyBorder="1" applyAlignment="1">
      <alignment horizontal="left"/>
    </xf>
    <xf numFmtId="0" fontId="1" fillId="27" borderId="5" xfId="0" applyFont="1" applyFill="1" applyBorder="1" applyAlignment="1">
      <alignment horizontal="left" indent="2"/>
    </xf>
    <xf numFmtId="0" fontId="19" fillId="27" borderId="5" xfId="0" applyFont="1" applyFill="1" applyBorder="1" applyAlignment="1" applyProtection="1">
      <alignment horizontal="left" vertical="center"/>
    </xf>
    <xf numFmtId="0" fontId="18" fillId="27" borderId="60" xfId="0" applyFont="1" applyFill="1" applyBorder="1" applyAlignment="1" applyProtection="1">
      <alignment horizontal="left" vertical="center"/>
    </xf>
    <xf numFmtId="0" fontId="162" fillId="27" borderId="5" xfId="0" applyFont="1" applyFill="1" applyBorder="1" applyAlignment="1" applyProtection="1">
      <alignment horizontal="left" vertical="center"/>
    </xf>
    <xf numFmtId="0" fontId="2" fillId="27" borderId="0" xfId="0" applyFont="1" applyFill="1" applyBorder="1" applyProtection="1">
      <protection locked="0"/>
    </xf>
    <xf numFmtId="0" fontId="2" fillId="27" borderId="0" xfId="0" applyFont="1" applyFill="1" applyBorder="1" applyProtection="1"/>
    <xf numFmtId="0" fontId="2" fillId="27" borderId="60" xfId="0" applyFont="1" applyFill="1" applyBorder="1" applyAlignment="1" applyProtection="1">
      <alignment horizontal="left" vertical="center"/>
    </xf>
    <xf numFmtId="0" fontId="2" fillId="27" borderId="5" xfId="0" applyFont="1" applyFill="1" applyBorder="1" applyAlignment="1" applyProtection="1">
      <alignment horizontal="left" vertical="center"/>
    </xf>
    <xf numFmtId="0" fontId="2" fillId="27" borderId="9" xfId="0" applyFont="1" applyFill="1" applyBorder="1" applyAlignment="1" applyProtection="1">
      <alignment horizontal="left" vertical="center"/>
    </xf>
    <xf numFmtId="0" fontId="1" fillId="27" borderId="9" xfId="0" applyFont="1" applyFill="1" applyBorder="1" applyAlignment="1" applyProtection="1">
      <alignment horizontal="left" vertical="center"/>
    </xf>
    <xf numFmtId="0" fontId="170" fillId="27" borderId="0" xfId="0" applyFont="1" applyFill="1" applyBorder="1" applyProtection="1"/>
    <xf numFmtId="0" fontId="1" fillId="27" borderId="0" xfId="0" applyFont="1" applyFill="1" applyBorder="1" applyAlignment="1" applyProtection="1">
      <alignment horizontal="center"/>
      <protection locked="0"/>
    </xf>
    <xf numFmtId="0" fontId="2" fillId="27" borderId="0" xfId="0" applyFont="1" applyFill="1" applyBorder="1" applyAlignment="1" applyProtection="1">
      <alignment horizontal="center"/>
      <protection locked="0"/>
    </xf>
    <xf numFmtId="0" fontId="2" fillId="27" borderId="0" xfId="0" applyFont="1" applyFill="1" applyBorder="1" applyAlignment="1" applyProtection="1">
      <alignment horizontal="center"/>
    </xf>
    <xf numFmtId="0" fontId="1" fillId="27" borderId="0" xfId="0" applyFont="1" applyFill="1" applyBorder="1" applyAlignment="1" applyProtection="1">
      <alignment horizontal="center"/>
    </xf>
    <xf numFmtId="0" fontId="2" fillId="27" borderId="8" xfId="0" applyFont="1" applyFill="1" applyBorder="1" applyProtection="1"/>
    <xf numFmtId="0" fontId="1" fillId="27" borderId="8" xfId="0" applyFont="1" applyFill="1" applyBorder="1" applyProtection="1"/>
    <xf numFmtId="0" fontId="2" fillId="27" borderId="10" xfId="0" applyFont="1" applyFill="1" applyBorder="1" applyProtection="1"/>
    <xf numFmtId="0" fontId="1" fillId="27" borderId="10" xfId="0" applyFont="1" applyFill="1" applyBorder="1" applyProtection="1"/>
    <xf numFmtId="0" fontId="2" fillId="27" borderId="13" xfId="0" applyFont="1" applyFill="1" applyBorder="1" applyProtection="1"/>
    <xf numFmtId="0" fontId="1" fillId="27" borderId="13" xfId="0" applyFont="1" applyFill="1" applyBorder="1" applyProtection="1"/>
    <xf numFmtId="0" fontId="108" fillId="27" borderId="59" xfId="0" applyFont="1" applyFill="1" applyBorder="1" applyAlignment="1" applyProtection="1">
      <alignment horizontal="left" vertical="center"/>
    </xf>
    <xf numFmtId="0" fontId="171" fillId="27" borderId="10" xfId="0" applyFont="1" applyFill="1" applyBorder="1" applyProtection="1">
      <protection locked="0"/>
    </xf>
    <xf numFmtId="0" fontId="0" fillId="27" borderId="0" xfId="0" applyFill="1" applyProtection="1">
      <protection locked="0"/>
    </xf>
    <xf numFmtId="0" fontId="0" fillId="27" borderId="0" xfId="0" applyFill="1" applyBorder="1" applyProtection="1">
      <protection locked="0"/>
    </xf>
    <xf numFmtId="0" fontId="171" fillId="27" borderId="0" xfId="0" applyFont="1" applyFill="1" applyProtection="1">
      <protection locked="0"/>
    </xf>
    <xf numFmtId="0" fontId="8" fillId="27" borderId="0" xfId="0" applyFont="1" applyFill="1" applyBorder="1" applyAlignment="1" applyProtection="1">
      <alignment horizontal="center" vertical="center"/>
      <protection locked="0"/>
    </xf>
    <xf numFmtId="14" fontId="133" fillId="27" borderId="0" xfId="0" applyNumberFormat="1" applyFont="1" applyFill="1" applyBorder="1" applyAlignment="1" applyProtection="1">
      <alignment horizontal="center" vertical="center"/>
    </xf>
    <xf numFmtId="0" fontId="137" fillId="27" borderId="0" xfId="0" applyFont="1" applyFill="1" applyBorder="1" applyProtection="1">
      <protection locked="0"/>
    </xf>
    <xf numFmtId="0" fontId="108" fillId="27" borderId="63" xfId="0" applyFont="1" applyFill="1" applyBorder="1" applyAlignment="1" applyProtection="1">
      <alignment horizontal="center" vertical="center"/>
    </xf>
    <xf numFmtId="14" fontId="1" fillId="27" borderId="0" xfId="0" applyNumberFormat="1" applyFont="1" applyFill="1" applyBorder="1" applyAlignment="1" applyProtection="1">
      <alignment horizontal="center"/>
    </xf>
    <xf numFmtId="14" fontId="170" fillId="27" borderId="0" xfId="0" applyNumberFormat="1" applyFont="1" applyFill="1" applyBorder="1" applyProtection="1">
      <protection locked="0"/>
    </xf>
    <xf numFmtId="14" fontId="117" fillId="27" borderId="59" xfId="0" applyNumberFormat="1" applyFont="1" applyFill="1" applyBorder="1" applyAlignment="1" applyProtection="1">
      <alignment horizontal="center"/>
      <protection locked="0"/>
    </xf>
    <xf numFmtId="14" fontId="114" fillId="27" borderId="5" xfId="0" applyNumberFormat="1" applyFont="1" applyFill="1" applyBorder="1" applyAlignment="1" applyProtection="1">
      <alignment horizontal="center" vertical="center"/>
    </xf>
    <xf numFmtId="0" fontId="3" fillId="27" borderId="14" xfId="0" applyFont="1" applyFill="1" applyBorder="1" applyAlignment="1" applyProtection="1">
      <alignment horizontal="left" vertical="center"/>
    </xf>
    <xf numFmtId="0" fontId="3" fillId="27" borderId="0" xfId="0" applyFont="1" applyFill="1" applyAlignment="1">
      <alignment horizontal="center"/>
    </xf>
    <xf numFmtId="17" fontId="93" fillId="27" borderId="0" xfId="0" applyNumberFormat="1" applyFont="1" applyFill="1" applyBorder="1" applyAlignment="1" applyProtection="1">
      <alignment horizontal="center" vertical="center"/>
      <protection locked="0"/>
    </xf>
    <xf numFmtId="169" fontId="0" fillId="27" borderId="0" xfId="0" applyNumberFormat="1" applyFill="1" applyBorder="1" applyAlignment="1" applyProtection="1">
      <alignment horizontal="center" vertical="center"/>
      <protection locked="0"/>
    </xf>
    <xf numFmtId="0" fontId="19" fillId="27" borderId="59" xfId="0" applyFont="1" applyFill="1" applyBorder="1" applyAlignment="1" applyProtection="1">
      <alignment horizontal="left" vertical="center"/>
      <protection locked="0"/>
    </xf>
    <xf numFmtId="0" fontId="94" fillId="27" borderId="0" xfId="0" applyFont="1" applyFill="1" applyBorder="1" applyAlignment="1" applyProtection="1">
      <alignment horizontal="center" vertical="center"/>
      <protection locked="0"/>
    </xf>
    <xf numFmtId="0" fontId="157" fillId="27" borderId="5" xfId="0" applyFont="1" applyFill="1" applyBorder="1" applyProtection="1">
      <protection locked="0"/>
    </xf>
    <xf numFmtId="0" fontId="1" fillId="27" borderId="15" xfId="0" applyFont="1" applyFill="1" applyBorder="1" applyProtection="1">
      <protection locked="0"/>
    </xf>
    <xf numFmtId="0" fontId="107" fillId="27" borderId="0" xfId="0" applyFont="1" applyFill="1" applyBorder="1" applyProtection="1">
      <protection locked="0"/>
    </xf>
    <xf numFmtId="0" fontId="108" fillId="27" borderId="62" xfId="0" applyFont="1" applyFill="1" applyBorder="1" applyAlignment="1" applyProtection="1">
      <alignment horizontal="center" vertical="center"/>
    </xf>
    <xf numFmtId="0" fontId="153" fillId="28" borderId="5" xfId="0" applyFont="1" applyFill="1" applyBorder="1" applyAlignment="1" applyProtection="1">
      <alignment horizontal="center" vertical="center"/>
    </xf>
    <xf numFmtId="0" fontId="108" fillId="27" borderId="0" xfId="0" applyFont="1" applyFill="1" applyBorder="1" applyAlignment="1" applyProtection="1">
      <alignment horizontal="center" vertical="center"/>
    </xf>
    <xf numFmtId="0" fontId="8" fillId="27" borderId="0" xfId="0" applyFont="1" applyFill="1" applyAlignment="1">
      <alignment horizontal="left" indent="2"/>
    </xf>
    <xf numFmtId="0" fontId="171" fillId="27" borderId="0" xfId="0" applyFont="1" applyFill="1"/>
    <xf numFmtId="0" fontId="1" fillId="27" borderId="0" xfId="0" applyFont="1" applyFill="1"/>
    <xf numFmtId="0" fontId="94" fillId="27" borderId="66" xfId="0" applyFont="1" applyFill="1" applyBorder="1" applyAlignment="1" applyProtection="1">
      <alignment horizontal="center" vertical="center"/>
      <protection locked="0"/>
    </xf>
    <xf numFmtId="0" fontId="94" fillId="27" borderId="66" xfId="0" applyFont="1" applyFill="1" applyBorder="1" applyAlignment="1" applyProtection="1">
      <alignment horizontal="center" vertical="center"/>
    </xf>
    <xf numFmtId="0" fontId="108" fillId="27" borderId="5" xfId="0" applyFont="1" applyFill="1" applyBorder="1" applyAlignment="1" applyProtection="1">
      <alignment horizontal="center" vertical="center"/>
    </xf>
    <xf numFmtId="0" fontId="45" fillId="27" borderId="14" xfId="0" applyFont="1" applyFill="1" applyBorder="1" applyAlignment="1" applyProtection="1">
      <alignment horizontal="center"/>
      <protection locked="0"/>
    </xf>
    <xf numFmtId="14" fontId="2" fillId="27" borderId="5" xfId="0" applyNumberFormat="1" applyFont="1" applyFill="1" applyBorder="1" applyProtection="1"/>
    <xf numFmtId="14" fontId="1" fillId="27" borderId="5" xfId="0" applyNumberFormat="1" applyFont="1" applyFill="1" applyBorder="1" applyAlignment="1" applyProtection="1">
      <alignment horizontal="left"/>
    </xf>
    <xf numFmtId="0" fontId="149" fillId="29" borderId="83" xfId="22" applyFont="1" applyFill="1" applyBorder="1" applyAlignment="1">
      <alignment horizontal="left" vertical="center"/>
    </xf>
    <xf numFmtId="0" fontId="149" fillId="29" borderId="79" xfId="22" applyFont="1" applyFill="1" applyBorder="1" applyAlignment="1">
      <alignment horizontal="left" vertical="center"/>
    </xf>
    <xf numFmtId="0" fontId="149" fillId="29" borderId="87" xfId="22" applyFont="1" applyFill="1" applyBorder="1" applyAlignment="1">
      <alignment horizontal="left" vertical="center"/>
    </xf>
    <xf numFmtId="0" fontId="149" fillId="30" borderId="93" xfId="22" applyFont="1" applyFill="1" applyBorder="1" applyAlignment="1">
      <alignment horizontal="left" vertical="center"/>
    </xf>
    <xf numFmtId="0" fontId="149" fillId="30" borderId="94" xfId="22" applyFont="1" applyFill="1" applyBorder="1" applyAlignment="1">
      <alignment horizontal="left" vertical="center"/>
    </xf>
    <xf numFmtId="0" fontId="149" fillId="29" borderId="81" xfId="22" applyFont="1" applyFill="1" applyBorder="1" applyAlignment="1">
      <alignment horizontal="left" vertical="center"/>
    </xf>
    <xf numFmtId="0" fontId="149" fillId="30" borderId="96" xfId="22" applyFont="1" applyFill="1" applyBorder="1" applyAlignment="1">
      <alignment horizontal="left" vertical="center"/>
    </xf>
    <xf numFmtId="0" fontId="148" fillId="0" borderId="0" xfId="22" applyFont="1" applyBorder="1" applyAlignment="1"/>
    <xf numFmtId="0" fontId="151" fillId="22" borderId="5" xfId="0" applyFont="1" applyFill="1" applyBorder="1" applyAlignment="1">
      <alignment horizontal="left" indent="1" readingOrder="1"/>
    </xf>
    <xf numFmtId="0" fontId="196" fillId="22" borderId="95" xfId="0" applyFont="1" applyFill="1" applyBorder="1" applyAlignment="1">
      <alignment horizontal="left" indent="1" readingOrder="1"/>
    </xf>
    <xf numFmtId="0" fontId="167" fillId="22" borderId="60" xfId="0" applyFont="1" applyFill="1" applyBorder="1" applyAlignment="1">
      <alignment horizontal="left" indent="1" readingOrder="1"/>
    </xf>
    <xf numFmtId="0" fontId="197" fillId="21" borderId="0" xfId="0" applyFont="1" applyFill="1" applyBorder="1" applyAlignment="1">
      <alignment horizontal="left" indent="1" readingOrder="1"/>
    </xf>
    <xf numFmtId="0" fontId="167" fillId="21" borderId="0" xfId="0" applyFont="1" applyFill="1" applyBorder="1" applyAlignment="1">
      <alignment horizontal="left" indent="1" readingOrder="1"/>
    </xf>
    <xf numFmtId="0" fontId="84" fillId="0" borderId="0" xfId="1" applyFont="1" applyBorder="1" applyAlignment="1" applyProtection="1">
      <alignment vertical="center" wrapText="1"/>
    </xf>
    <xf numFmtId="0" fontId="198" fillId="0" borderId="0" xfId="0" applyFont="1" applyAlignment="1">
      <alignment horizontal="center"/>
    </xf>
    <xf numFmtId="0" fontId="19" fillId="27" borderId="5" xfId="0" applyFont="1" applyFill="1" applyBorder="1" applyAlignment="1" applyProtection="1">
      <alignment horizontal="center" vertical="center"/>
    </xf>
    <xf numFmtId="0" fontId="171" fillId="32" borderId="0" xfId="0" applyFont="1" applyFill="1" applyProtection="1">
      <protection locked="0"/>
    </xf>
    <xf numFmtId="0" fontId="199" fillId="32" borderId="0" xfId="0" applyFont="1" applyFill="1" applyProtection="1">
      <protection locked="0"/>
    </xf>
    <xf numFmtId="14" fontId="165" fillId="27" borderId="5" xfId="0" applyNumberFormat="1" applyFont="1" applyFill="1" applyBorder="1" applyAlignment="1" applyProtection="1">
      <alignment horizontal="center" vertical="center"/>
    </xf>
    <xf numFmtId="0" fontId="19" fillId="21" borderId="0" xfId="0" applyFont="1" applyFill="1"/>
    <xf numFmtId="0" fontId="19" fillId="21" borderId="0" xfId="0" applyFont="1" applyFill="1" applyAlignment="1">
      <alignment horizontal="left"/>
    </xf>
    <xf numFmtId="0" fontId="40" fillId="21" borderId="0" xfId="0" applyFont="1" applyFill="1"/>
    <xf numFmtId="0" fontId="40" fillId="21" borderId="0" xfId="0" applyFont="1" applyFill="1" applyAlignment="1"/>
    <xf numFmtId="2" fontId="117" fillId="0" borderId="0" xfId="0" applyNumberFormat="1" applyFont="1" applyAlignment="1">
      <alignment horizontal="center"/>
    </xf>
    <xf numFmtId="14" fontId="23" fillId="0" borderId="18" xfId="0" applyNumberFormat="1" applyFont="1" applyBorder="1" applyAlignment="1">
      <alignment horizontal="center"/>
    </xf>
    <xf numFmtId="1" fontId="153" fillId="10" borderId="1" xfId="0" applyNumberFormat="1" applyFont="1" applyFill="1" applyBorder="1" applyAlignment="1">
      <alignment horizontal="center" vertical="center"/>
    </xf>
    <xf numFmtId="14" fontId="18" fillId="0" borderId="0" xfId="0" applyNumberFormat="1" applyFont="1" applyAlignment="1">
      <alignment horizontal="center" vertical="center"/>
    </xf>
    <xf numFmtId="0" fontId="19" fillId="0" borderId="0" xfId="0" applyFont="1" applyAlignment="1">
      <alignment horizontal="center"/>
    </xf>
    <xf numFmtId="0" fontId="108" fillId="0" borderId="0" xfId="0" applyFont="1" applyBorder="1" applyAlignment="1">
      <alignment horizontal="left"/>
    </xf>
    <xf numFmtId="0" fontId="15" fillId="0" borderId="0" xfId="0" applyFont="1" applyBorder="1" applyAlignment="1">
      <alignment horizontal="left"/>
    </xf>
    <xf numFmtId="0" fontId="200" fillId="27" borderId="47" xfId="0" applyFont="1" applyFill="1" applyBorder="1" applyAlignment="1" applyProtection="1">
      <alignment horizontal="center"/>
    </xf>
    <xf numFmtId="0" fontId="200" fillId="27" borderId="47" xfId="0" applyFont="1" applyFill="1" applyBorder="1" applyAlignment="1" applyProtection="1">
      <alignment horizontal="center" vertical="center"/>
    </xf>
    <xf numFmtId="0" fontId="202" fillId="27" borderId="5" xfId="0" applyFont="1" applyFill="1" applyBorder="1" applyAlignment="1" applyProtection="1">
      <alignment horizontal="center" vertical="center"/>
    </xf>
    <xf numFmtId="0" fontId="50" fillId="27" borderId="7" xfId="0" applyFont="1" applyFill="1" applyBorder="1" applyAlignment="1" applyProtection="1">
      <alignment horizontal="center"/>
    </xf>
    <xf numFmtId="0" fontId="50" fillId="27" borderId="12" xfId="0" applyFont="1" applyFill="1" applyBorder="1" applyAlignment="1" applyProtection="1">
      <alignment horizontal="center"/>
    </xf>
    <xf numFmtId="0" fontId="204" fillId="27" borderId="14" xfId="0" applyFont="1" applyFill="1" applyBorder="1" applyAlignment="1" applyProtection="1">
      <alignment horizontal="center"/>
    </xf>
    <xf numFmtId="0" fontId="201" fillId="27" borderId="5" xfId="0" applyFont="1" applyFill="1" applyBorder="1" applyAlignment="1" applyProtection="1">
      <alignment horizontal="center"/>
    </xf>
    <xf numFmtId="0" fontId="201" fillId="27" borderId="14" xfId="0" applyFont="1" applyFill="1" applyBorder="1" applyAlignment="1" applyProtection="1">
      <alignment horizontal="center"/>
    </xf>
    <xf numFmtId="0" fontId="170" fillId="21" borderId="0" xfId="0" applyFont="1" applyFill="1" applyAlignment="1">
      <alignment horizontal="left" vertical="center"/>
    </xf>
    <xf numFmtId="0" fontId="171" fillId="21" borderId="0" xfId="0" applyFont="1" applyFill="1" applyAlignment="1" applyProtection="1">
      <alignment horizontal="left"/>
      <protection locked="0"/>
    </xf>
    <xf numFmtId="0" fontId="5" fillId="27" borderId="5" xfId="0" applyFont="1" applyFill="1" applyBorder="1" applyAlignment="1" applyProtection="1">
      <alignment horizontal="center" vertical="center"/>
    </xf>
    <xf numFmtId="0" fontId="108" fillId="27" borderId="66" xfId="0" applyFont="1" applyFill="1" applyBorder="1" applyAlignment="1" applyProtection="1">
      <alignment horizontal="center"/>
    </xf>
    <xf numFmtId="0" fontId="108" fillId="27" borderId="47" xfId="0" applyFont="1" applyFill="1" applyBorder="1" applyAlignment="1" applyProtection="1">
      <alignment horizontal="center"/>
    </xf>
    <xf numFmtId="0" fontId="108" fillId="27" borderId="15" xfId="0" applyFont="1" applyFill="1" applyBorder="1" applyProtection="1"/>
    <xf numFmtId="0" fontId="23" fillId="27" borderId="5" xfId="0" applyFont="1" applyFill="1" applyBorder="1" applyAlignment="1" applyProtection="1">
      <alignment horizontal="center"/>
    </xf>
    <xf numFmtId="0" fontId="64" fillId="0" borderId="0" xfId="2" applyAlignment="1" applyProtection="1"/>
    <xf numFmtId="0" fontId="64" fillId="0" borderId="0" xfId="2" applyAlignment="1" applyProtection="1">
      <alignment vertical="top" wrapText="1"/>
    </xf>
    <xf numFmtId="0" fontId="73" fillId="0" borderId="1" xfId="1" applyFont="1" applyBorder="1" applyAlignment="1">
      <alignment horizontal="center" vertical="top" wrapText="1"/>
    </xf>
    <xf numFmtId="14" fontId="78" fillId="0" borderId="4" xfId="1" applyNumberFormat="1" applyFont="1" applyBorder="1" applyAlignment="1">
      <alignment horizontal="center" wrapText="1"/>
    </xf>
    <xf numFmtId="0" fontId="205" fillId="0" borderId="0" xfId="1" applyFont="1" applyFill="1" applyBorder="1"/>
    <xf numFmtId="14" fontId="77" fillId="3" borderId="0" xfId="1" applyNumberFormat="1" applyFont="1" applyFill="1"/>
    <xf numFmtId="170" fontId="135" fillId="33" borderId="5" xfId="0" applyNumberFormat="1" applyFont="1" applyFill="1" applyBorder="1" applyAlignment="1" applyProtection="1">
      <alignment horizontal="center"/>
      <protection locked="0"/>
    </xf>
    <xf numFmtId="0" fontId="82" fillId="0" borderId="0" xfId="1" applyFont="1"/>
    <xf numFmtId="0" fontId="148" fillId="35" borderId="0" xfId="22" applyFont="1" applyFill="1" applyAlignment="1"/>
    <xf numFmtId="0" fontId="206" fillId="22" borderId="5" xfId="0" applyFont="1" applyFill="1" applyBorder="1" applyAlignment="1">
      <alignment horizontal="left" indent="1" readingOrder="1"/>
    </xf>
    <xf numFmtId="0" fontId="207" fillId="27" borderId="0" xfId="2" applyFont="1" applyFill="1" applyBorder="1" applyAlignment="1" applyProtection="1">
      <alignment vertical="center"/>
      <protection locked="0"/>
    </xf>
    <xf numFmtId="169" fontId="208" fillId="28" borderId="5" xfId="4" applyNumberFormat="1" applyFont="1" applyFill="1" applyBorder="1" applyAlignment="1" applyProtection="1">
      <alignment horizontal="center" vertical="center"/>
    </xf>
    <xf numFmtId="0" fontId="153" fillId="28" borderId="5" xfId="0" applyFont="1" applyFill="1" applyBorder="1" applyAlignment="1" applyProtection="1">
      <alignment horizontal="left" vertical="center"/>
    </xf>
    <xf numFmtId="14" fontId="209" fillId="27" borderId="66" xfId="0" applyNumberFormat="1" applyFont="1" applyFill="1" applyBorder="1" applyAlignment="1" applyProtection="1">
      <alignment horizontal="center" vertical="center"/>
    </xf>
    <xf numFmtId="0" fontId="209" fillId="28" borderId="5" xfId="0" applyFont="1" applyFill="1" applyBorder="1" applyAlignment="1" applyProtection="1">
      <alignment horizontal="center"/>
    </xf>
    <xf numFmtId="0" fontId="210" fillId="28" borderId="5" xfId="0" applyFont="1" applyFill="1" applyBorder="1" applyAlignment="1" applyProtection="1">
      <alignment horizontal="center"/>
    </xf>
    <xf numFmtId="0" fontId="23" fillId="27" borderId="15" xfId="0" applyFont="1" applyFill="1" applyBorder="1" applyAlignment="1" applyProtection="1">
      <alignment horizontal="center" vertical="center"/>
    </xf>
    <xf numFmtId="0" fontId="211" fillId="36" borderId="72" xfId="0" applyFont="1" applyFill="1" applyBorder="1" applyAlignment="1"/>
    <xf numFmtId="0" fontId="211" fillId="36" borderId="67" xfId="0" applyFont="1" applyFill="1" applyBorder="1" applyAlignment="1"/>
    <xf numFmtId="0" fontId="211" fillId="36" borderId="73" xfId="0" applyFont="1" applyFill="1" applyBorder="1" applyAlignment="1"/>
    <xf numFmtId="0" fontId="40" fillId="0" borderId="0" xfId="0" applyFont="1" applyAlignment="1">
      <alignment vertical="center" wrapText="1"/>
    </xf>
    <xf numFmtId="0" fontId="78" fillId="0" borderId="2" xfId="1" applyFont="1" applyBorder="1" applyAlignment="1">
      <alignment horizontal="right" vertical="top" wrapText="1"/>
    </xf>
    <xf numFmtId="0" fontId="78" fillId="0" borderId="18" xfId="1" applyFont="1" applyBorder="1" applyAlignment="1">
      <alignment horizontal="right" wrapText="1"/>
    </xf>
    <xf numFmtId="14" fontId="78" fillId="0" borderId="18" xfId="1" applyNumberFormat="1" applyFont="1" applyBorder="1" applyAlignment="1">
      <alignment horizontal="center" wrapText="1"/>
    </xf>
    <xf numFmtId="2" fontId="78" fillId="0" borderId="18" xfId="1" applyNumberFormat="1" applyFont="1" applyBorder="1" applyAlignment="1">
      <alignment horizontal="right" wrapText="1"/>
    </xf>
    <xf numFmtId="0" fontId="78" fillId="0" borderId="18" xfId="1" applyFont="1" applyBorder="1" applyAlignment="1">
      <alignment wrapText="1"/>
    </xf>
    <xf numFmtId="0" fontId="73" fillId="0" borderId="19" xfId="1" applyFont="1" applyBorder="1" applyAlignment="1">
      <alignment horizontal="right" wrapText="1"/>
    </xf>
    <xf numFmtId="0" fontId="85" fillId="0" borderId="21" xfId="1" applyFont="1" applyBorder="1" applyAlignment="1">
      <alignment vertical="center" wrapText="1"/>
    </xf>
    <xf numFmtId="0" fontId="77" fillId="0" borderId="22" xfId="1" applyFont="1" applyBorder="1" applyAlignment="1">
      <alignment horizontal="center" wrapText="1"/>
    </xf>
    <xf numFmtId="0" fontId="76" fillId="0" borderId="23" xfId="1" applyFont="1" applyBorder="1" applyAlignment="1">
      <alignment horizontal="left" wrapText="1"/>
    </xf>
    <xf numFmtId="0" fontId="77" fillId="0" borderId="24" xfId="1" applyFont="1" applyBorder="1" applyAlignment="1">
      <alignment horizontal="center" wrapText="1"/>
    </xf>
    <xf numFmtId="0" fontId="76" fillId="0" borderId="26" xfId="1" applyFont="1" applyBorder="1" applyAlignment="1">
      <alignment horizontal="left" wrapText="1"/>
    </xf>
    <xf numFmtId="0" fontId="45" fillId="0" borderId="6" xfId="0" applyFont="1" applyBorder="1"/>
    <xf numFmtId="0" fontId="45" fillId="0" borderId="11" xfId="0" applyFont="1" applyBorder="1"/>
    <xf numFmtId="0" fontId="45" fillId="0" borderId="9" xfId="0" applyFont="1" applyBorder="1"/>
    <xf numFmtId="0" fontId="213" fillId="24" borderId="86" xfId="22" applyFont="1" applyFill="1" applyBorder="1" applyAlignment="1">
      <alignment horizontal="center" vertical="center"/>
    </xf>
    <xf numFmtId="0" fontId="213" fillId="24" borderId="88" xfId="22" applyFont="1" applyFill="1" applyBorder="1" applyAlignment="1">
      <alignment horizontal="center" vertical="center"/>
    </xf>
    <xf numFmtId="0" fontId="212" fillId="26" borderId="80" xfId="22" applyFont="1" applyFill="1" applyBorder="1" applyAlignment="1">
      <alignment horizontal="center" vertical="center"/>
    </xf>
    <xf numFmtId="0" fontId="212" fillId="26" borderId="82" xfId="22" applyFont="1" applyFill="1" applyBorder="1" applyAlignment="1">
      <alignment horizontal="center" vertical="center"/>
    </xf>
    <xf numFmtId="0" fontId="212" fillId="26" borderId="91" xfId="22" applyFont="1" applyFill="1" applyBorder="1" applyAlignment="1">
      <alignment horizontal="center" vertical="center"/>
    </xf>
    <xf numFmtId="0" fontId="206" fillId="22" borderId="5" xfId="0" applyFont="1" applyFill="1" applyBorder="1" applyAlignment="1">
      <alignment horizontal="left" wrapText="1" indent="1" readingOrder="1"/>
    </xf>
    <xf numFmtId="0" fontId="151" fillId="22" borderId="5" xfId="0" applyFont="1" applyFill="1" applyBorder="1" applyAlignment="1">
      <alignment horizontal="left" vertical="top" readingOrder="1"/>
    </xf>
    <xf numFmtId="17" fontId="217" fillId="9" borderId="15" xfId="4" applyNumberFormat="1" applyFont="1" applyFill="1" applyBorder="1" applyAlignment="1" applyProtection="1">
      <alignment horizontal="center" vertical="center"/>
      <protection locked="0"/>
    </xf>
    <xf numFmtId="169" fontId="111" fillId="27" borderId="5" xfId="0" applyNumberFormat="1" applyFont="1" applyFill="1" applyBorder="1" applyAlignment="1" applyProtection="1">
      <alignment horizontal="center" vertical="center"/>
    </xf>
    <xf numFmtId="0" fontId="0" fillId="27" borderId="0" xfId="0" applyFill="1" applyAlignment="1">
      <alignment horizontal="center" vertical="center"/>
    </xf>
    <xf numFmtId="0" fontId="108" fillId="37" borderId="5" xfId="0" applyFont="1" applyFill="1" applyBorder="1" applyAlignment="1" applyProtection="1">
      <alignment horizontal="left" vertical="center"/>
    </xf>
    <xf numFmtId="0" fontId="108" fillId="37" borderId="60" xfId="0" applyFont="1" applyFill="1" applyBorder="1" applyAlignment="1" applyProtection="1">
      <alignment horizontal="left" vertical="center"/>
    </xf>
    <xf numFmtId="0" fontId="93" fillId="37" borderId="5" xfId="0" applyFont="1" applyFill="1" applyBorder="1" applyAlignment="1" applyProtection="1">
      <alignment horizontal="left" vertical="center"/>
    </xf>
    <xf numFmtId="0" fontId="117" fillId="37" borderId="60" xfId="0" applyFont="1" applyFill="1" applyBorder="1" applyAlignment="1" applyProtection="1">
      <alignment horizontal="left" vertical="center"/>
    </xf>
    <xf numFmtId="0" fontId="108" fillId="37" borderId="60" xfId="0" applyFont="1" applyFill="1" applyBorder="1" applyAlignment="1" applyProtection="1">
      <alignment horizontal="left" vertical="center"/>
      <protection locked="0"/>
    </xf>
    <xf numFmtId="0" fontId="8" fillId="37" borderId="5" xfId="0" applyFont="1" applyFill="1" applyBorder="1" applyAlignment="1" applyProtection="1">
      <alignment horizontal="left" vertical="center"/>
    </xf>
    <xf numFmtId="0" fontId="108" fillId="37" borderId="60" xfId="0" applyFont="1" applyFill="1" applyBorder="1" applyAlignment="1" applyProtection="1">
      <alignment horizontal="left" vertical="center" wrapText="1"/>
    </xf>
    <xf numFmtId="0" fontId="40" fillId="37" borderId="5" xfId="0" applyFont="1" applyFill="1" applyBorder="1" applyAlignment="1" applyProtection="1">
      <alignment horizontal="left" vertical="center"/>
    </xf>
    <xf numFmtId="0" fontId="159" fillId="37" borderId="5" xfId="0" applyFont="1" applyFill="1" applyBorder="1" applyAlignment="1" applyProtection="1">
      <alignment horizontal="left" vertical="center"/>
    </xf>
    <xf numFmtId="0" fontId="93" fillId="37" borderId="14" xfId="0" applyFont="1" applyFill="1" applyBorder="1" applyAlignment="1" applyProtection="1">
      <alignment horizontal="left" vertical="center"/>
    </xf>
    <xf numFmtId="0" fontId="108" fillId="37" borderId="61" xfId="0" applyFont="1" applyFill="1" applyBorder="1" applyAlignment="1" applyProtection="1">
      <alignment horizontal="center" vertical="center"/>
    </xf>
    <xf numFmtId="0" fontId="1" fillId="37" borderId="57" xfId="0" applyFont="1" applyFill="1" applyBorder="1" applyAlignment="1" applyProtection="1">
      <alignment horizontal="center" vertical="center"/>
    </xf>
    <xf numFmtId="0" fontId="1" fillId="37" borderId="5" xfId="0" applyFont="1" applyFill="1" applyBorder="1" applyAlignment="1" applyProtection="1">
      <alignment horizontal="center" vertical="center"/>
    </xf>
    <xf numFmtId="0" fontId="19" fillId="37" borderId="9" xfId="0" applyFont="1" applyFill="1" applyBorder="1" applyAlignment="1" applyProtection="1">
      <alignment horizontal="left" vertical="center"/>
    </xf>
    <xf numFmtId="0" fontId="1" fillId="3" borderId="5" xfId="0" applyFont="1" applyFill="1" applyBorder="1" applyProtection="1">
      <protection locked="0"/>
    </xf>
    <xf numFmtId="14" fontId="1" fillId="3" borderId="5" xfId="0" applyNumberFormat="1" applyFont="1" applyFill="1" applyBorder="1" applyAlignment="1" applyProtection="1">
      <alignment horizontal="center" vertical="top" wrapText="1"/>
      <protection locked="0"/>
    </xf>
    <xf numFmtId="0" fontId="1" fillId="3" borderId="65" xfId="0" applyFont="1" applyFill="1" applyBorder="1" applyAlignment="1" applyProtection="1">
      <alignment horizontal="center"/>
      <protection locked="0"/>
    </xf>
    <xf numFmtId="0" fontId="1" fillId="3" borderId="5" xfId="0" applyFont="1" applyFill="1" applyBorder="1" applyAlignment="1" applyProtection="1">
      <alignment horizontal="center" vertical="top" wrapText="1"/>
      <protection locked="0"/>
    </xf>
    <xf numFmtId="14" fontId="1" fillId="3" borderId="14" xfId="0" applyNumberFormat="1" applyFont="1" applyFill="1" applyBorder="1" applyAlignment="1" applyProtection="1">
      <alignment horizontal="center" vertical="top" wrapText="1"/>
      <protection locked="0"/>
    </xf>
    <xf numFmtId="0" fontId="19" fillId="3" borderId="23" xfId="0" applyFont="1" applyFill="1" applyBorder="1" applyAlignment="1" applyProtection="1">
      <alignment horizontal="center"/>
      <protection locked="0"/>
    </xf>
    <xf numFmtId="0" fontId="1" fillId="3" borderId="14" xfId="0" applyFont="1" applyFill="1" applyBorder="1" applyAlignment="1" applyProtection="1">
      <alignment horizontal="center" vertical="top" wrapText="1"/>
      <protection locked="0"/>
    </xf>
    <xf numFmtId="0" fontId="1" fillId="3" borderId="23" xfId="0" applyFont="1" applyFill="1" applyBorder="1" applyAlignment="1" applyProtection="1">
      <alignment horizontal="center"/>
      <protection locked="0"/>
    </xf>
    <xf numFmtId="0" fontId="1" fillId="3" borderId="52" xfId="0" applyFont="1" applyFill="1" applyBorder="1" applyAlignment="1" applyProtection="1">
      <alignment horizontal="center"/>
      <protection locked="0"/>
    </xf>
    <xf numFmtId="14" fontId="1" fillId="3" borderId="25" xfId="0" applyNumberFormat="1" applyFont="1" applyFill="1" applyBorder="1" applyAlignment="1" applyProtection="1">
      <alignment horizontal="center"/>
      <protection locked="0"/>
    </xf>
    <xf numFmtId="0" fontId="1" fillId="3" borderId="26" xfId="0" applyFont="1" applyFill="1" applyBorder="1" applyAlignment="1" applyProtection="1">
      <alignment horizontal="center"/>
      <protection locked="0"/>
    </xf>
    <xf numFmtId="0" fontId="1" fillId="3" borderId="60" xfId="0" applyFont="1" applyFill="1" applyBorder="1" applyProtection="1">
      <protection locked="0"/>
    </xf>
    <xf numFmtId="0" fontId="1" fillId="3" borderId="14" xfId="0" applyFont="1" applyFill="1" applyBorder="1" applyProtection="1">
      <protection locked="0"/>
    </xf>
    <xf numFmtId="14" fontId="23" fillId="3" borderId="59" xfId="0" applyNumberFormat="1" applyFont="1" applyFill="1" applyBorder="1" applyAlignment="1" applyProtection="1">
      <alignment horizontal="center" vertical="center"/>
      <protection locked="0"/>
    </xf>
    <xf numFmtId="14" fontId="8" fillId="3" borderId="5" xfId="0" applyNumberFormat="1" applyFont="1" applyFill="1" applyBorder="1" applyAlignment="1" applyProtection="1">
      <alignment horizontal="center" vertical="center"/>
      <protection locked="0"/>
    </xf>
    <xf numFmtId="0" fontId="108" fillId="3" borderId="15" xfId="0" applyFont="1" applyFill="1" applyBorder="1" applyAlignment="1" applyProtection="1">
      <alignment horizontal="left" vertical="center"/>
      <protection locked="0"/>
    </xf>
    <xf numFmtId="0" fontId="218" fillId="3" borderId="15" xfId="0" applyFont="1" applyFill="1" applyBorder="1" applyAlignment="1" applyProtection="1">
      <alignment vertical="center" wrapText="1"/>
      <protection locked="0"/>
    </xf>
    <xf numFmtId="0" fontId="108" fillId="3" borderId="5" xfId="0" applyFont="1" applyFill="1" applyBorder="1" applyAlignment="1" applyProtection="1">
      <alignment horizontal="left" vertical="center"/>
      <protection locked="0"/>
    </xf>
    <xf numFmtId="0" fontId="108" fillId="3" borderId="5" xfId="0" applyFont="1" applyFill="1" applyBorder="1" applyAlignment="1" applyProtection="1">
      <alignment vertical="center"/>
      <protection locked="0"/>
    </xf>
    <xf numFmtId="0" fontId="106" fillId="3" borderId="5" xfId="0" applyFont="1" applyFill="1" applyBorder="1" applyAlignment="1" applyProtection="1">
      <alignment horizontal="center" vertical="center"/>
      <protection locked="0"/>
    </xf>
    <xf numFmtId="0" fontId="50" fillId="3" borderId="5" xfId="0" applyFont="1" applyFill="1" applyBorder="1" applyProtection="1">
      <protection locked="0"/>
    </xf>
    <xf numFmtId="0" fontId="15" fillId="3" borderId="5" xfId="0" applyFont="1" applyFill="1" applyBorder="1" applyAlignment="1" applyProtection="1">
      <alignment horizontal="center" vertical="center"/>
      <protection locked="0"/>
    </xf>
    <xf numFmtId="14" fontId="23" fillId="3" borderId="5" xfId="0" applyNumberFormat="1" applyFont="1" applyFill="1" applyBorder="1" applyAlignment="1" applyProtection="1">
      <alignment horizontal="center"/>
      <protection locked="0"/>
    </xf>
    <xf numFmtId="0" fontId="2" fillId="3" borderId="5" xfId="0" applyFont="1" applyFill="1" applyBorder="1" applyAlignment="1" applyProtection="1">
      <alignment horizontal="center" vertical="center"/>
      <protection locked="0"/>
    </xf>
    <xf numFmtId="0" fontId="1" fillId="3" borderId="66" xfId="0" applyFont="1" applyFill="1" applyBorder="1" applyAlignment="1" applyProtection="1">
      <alignment horizontal="center" vertical="center"/>
      <protection locked="0"/>
    </xf>
    <xf numFmtId="0" fontId="0" fillId="3" borderId="5" xfId="0" applyFill="1" applyBorder="1" applyAlignment="1" applyProtection="1">
      <alignment horizontal="center"/>
      <protection locked="0"/>
    </xf>
    <xf numFmtId="0" fontId="179" fillId="3" borderId="5" xfId="0" applyFont="1" applyFill="1" applyBorder="1" applyAlignment="1" applyProtection="1">
      <alignment horizontal="left" vertical="center"/>
      <protection locked="0"/>
    </xf>
    <xf numFmtId="0" fontId="170" fillId="3" borderId="5" xfId="0" applyFont="1" applyFill="1" applyBorder="1" applyAlignment="1" applyProtection="1">
      <alignment horizontal="left"/>
      <protection locked="0"/>
    </xf>
    <xf numFmtId="0" fontId="2" fillId="3" borderId="15" xfId="0" applyFont="1" applyFill="1" applyBorder="1" applyAlignment="1" applyProtection="1">
      <alignment horizontal="right"/>
      <protection locked="0"/>
    </xf>
    <xf numFmtId="0" fontId="2" fillId="3" borderId="59" xfId="0" applyFont="1" applyFill="1" applyBorder="1" applyAlignment="1" applyProtection="1">
      <alignment horizontal="left" vertical="center"/>
    </xf>
    <xf numFmtId="0" fontId="1" fillId="3" borderId="15" xfId="0" applyFont="1" applyFill="1" applyBorder="1" applyProtection="1">
      <protection locked="0"/>
    </xf>
    <xf numFmtId="0" fontId="8" fillId="3" borderId="15" xfId="0" applyFont="1" applyFill="1" applyBorder="1" applyAlignment="1" applyProtection="1">
      <alignment horizontal="center"/>
      <protection locked="0"/>
    </xf>
    <xf numFmtId="0" fontId="203" fillId="3" borderId="5" xfId="0" applyFont="1" applyFill="1" applyBorder="1" applyAlignment="1" applyProtection="1">
      <alignment horizontal="center" vertical="center"/>
      <protection locked="0"/>
    </xf>
    <xf numFmtId="0" fontId="1" fillId="3" borderId="11" xfId="0" applyFont="1" applyFill="1" applyBorder="1" applyAlignment="1" applyProtection="1">
      <alignment horizontal="center"/>
    </xf>
    <xf numFmtId="0" fontId="1" fillId="3" borderId="5" xfId="0" applyFont="1" applyFill="1" applyBorder="1" applyAlignment="1" applyProtection="1">
      <alignment horizontal="center"/>
    </xf>
    <xf numFmtId="0" fontId="1" fillId="3" borderId="12" xfId="0" applyFont="1" applyFill="1" applyBorder="1" applyAlignment="1" applyProtection="1">
      <alignment horizontal="center"/>
    </xf>
    <xf numFmtId="0" fontId="0" fillId="3" borderId="59" xfId="0" applyFill="1" applyBorder="1" applyProtection="1">
      <protection locked="0"/>
    </xf>
    <xf numFmtId="0" fontId="50" fillId="3" borderId="5" xfId="0" applyFont="1" applyFill="1" applyBorder="1" applyAlignment="1" applyProtection="1">
      <alignment horizontal="center"/>
      <protection locked="0"/>
    </xf>
    <xf numFmtId="0" fontId="1" fillId="3" borderId="5" xfId="0" applyFont="1" applyFill="1" applyBorder="1" applyAlignment="1" applyProtection="1">
      <alignment horizontal="center" vertical="center"/>
      <protection locked="0"/>
    </xf>
    <xf numFmtId="14" fontId="1" fillId="3" borderId="5" xfId="0" applyNumberFormat="1" applyFont="1" applyFill="1" applyBorder="1" applyAlignment="1" applyProtection="1">
      <alignment horizontal="center"/>
      <protection locked="0"/>
    </xf>
    <xf numFmtId="0" fontId="149" fillId="31" borderId="6" xfId="22" applyFont="1" applyFill="1" applyBorder="1" applyAlignment="1">
      <alignment horizontal="center" vertical="center" wrapText="1"/>
    </xf>
    <xf numFmtId="0" fontId="149" fillId="31" borderId="8" xfId="22" applyFont="1" applyFill="1" applyBorder="1" applyAlignment="1">
      <alignment horizontal="center" vertical="center" wrapText="1"/>
    </xf>
    <xf numFmtId="0" fontId="149" fillId="31" borderId="9" xfId="22" applyFont="1" applyFill="1" applyBorder="1" applyAlignment="1">
      <alignment horizontal="center" vertical="center" wrapText="1"/>
    </xf>
    <xf numFmtId="0" fontId="149" fillId="31" borderId="10" xfId="22" applyFont="1" applyFill="1" applyBorder="1" applyAlignment="1">
      <alignment horizontal="center" vertical="center" wrapText="1"/>
    </xf>
    <xf numFmtId="0" fontId="149" fillId="31" borderId="11" xfId="22" applyFont="1" applyFill="1" applyBorder="1" applyAlignment="1">
      <alignment horizontal="center" vertical="center" wrapText="1"/>
    </xf>
    <xf numFmtId="0" fontId="149" fillId="31" borderId="13" xfId="22" applyFont="1" applyFill="1" applyBorder="1" applyAlignment="1">
      <alignment horizontal="center" vertical="center" wrapText="1"/>
    </xf>
    <xf numFmtId="0" fontId="216" fillId="34" borderId="6" xfId="22" applyFont="1" applyFill="1" applyBorder="1" applyAlignment="1">
      <alignment horizontal="center" vertical="center"/>
    </xf>
    <xf numFmtId="0" fontId="216" fillId="34" borderId="7" xfId="22" applyFont="1" applyFill="1" applyBorder="1" applyAlignment="1">
      <alignment horizontal="center" vertical="center"/>
    </xf>
    <xf numFmtId="0" fontId="216" fillId="34" borderId="8" xfId="22" applyFont="1" applyFill="1" applyBorder="1" applyAlignment="1">
      <alignment horizontal="center" vertical="center"/>
    </xf>
    <xf numFmtId="0" fontId="216" fillId="34" borderId="11" xfId="22" applyFont="1" applyFill="1" applyBorder="1" applyAlignment="1">
      <alignment horizontal="center" vertical="center"/>
    </xf>
    <xf numFmtId="0" fontId="216" fillId="34" borderId="12" xfId="22" applyFont="1" applyFill="1" applyBorder="1" applyAlignment="1">
      <alignment horizontal="center" vertical="center"/>
    </xf>
    <xf numFmtId="0" fontId="216" fillId="34" borderId="13" xfId="22" applyFont="1" applyFill="1" applyBorder="1" applyAlignment="1">
      <alignment horizontal="center" vertical="center"/>
    </xf>
    <xf numFmtId="0" fontId="140" fillId="10" borderId="19" xfId="0" applyFont="1" applyFill="1" applyBorder="1" applyAlignment="1">
      <alignment horizontal="center"/>
    </xf>
    <xf numFmtId="0" fontId="140" fillId="10" borderId="20" xfId="0" applyFont="1" applyFill="1" applyBorder="1" applyAlignment="1">
      <alignment horizontal="center"/>
    </xf>
    <xf numFmtId="0" fontId="140" fillId="10" borderId="21" xfId="0" applyFont="1" applyFill="1" applyBorder="1" applyAlignment="1">
      <alignment horizontal="center"/>
    </xf>
    <xf numFmtId="0" fontId="83" fillId="11" borderId="66" xfId="12" applyFont="1" applyFill="1" applyBorder="1" applyAlignment="1">
      <alignment horizontal="center" vertical="top" wrapText="1"/>
    </xf>
    <xf numFmtId="0" fontId="83" fillId="11" borderId="47" xfId="12" applyFont="1" applyFill="1" applyBorder="1" applyAlignment="1">
      <alignment horizontal="center" vertical="top" wrapText="1"/>
    </xf>
    <xf numFmtId="0" fontId="83" fillId="11" borderId="15" xfId="12" applyFont="1" applyFill="1" applyBorder="1" applyAlignment="1">
      <alignment horizontal="center" vertical="top" wrapText="1"/>
    </xf>
    <xf numFmtId="0" fontId="75" fillId="0" borderId="7" xfId="12" applyFont="1" applyBorder="1" applyAlignment="1">
      <alignment horizontal="center" wrapText="1"/>
    </xf>
    <xf numFmtId="0" fontId="102" fillId="0" borderId="0" xfId="4" applyFont="1" applyFill="1" applyBorder="1" applyAlignment="1">
      <alignment horizontal="center" vertical="center"/>
    </xf>
    <xf numFmtId="17" fontId="54" fillId="0" borderId="0" xfId="4" applyNumberFormat="1" applyFont="1" applyFill="1" applyBorder="1" applyAlignment="1">
      <alignment horizontal="center" vertical="center"/>
    </xf>
    <xf numFmtId="0" fontId="54" fillId="0" borderId="0" xfId="4" applyFont="1" applyFill="1" applyBorder="1" applyAlignment="1">
      <alignment horizontal="center" vertical="center"/>
    </xf>
    <xf numFmtId="0" fontId="195" fillId="23" borderId="6" xfId="0" applyFont="1" applyFill="1" applyBorder="1" applyAlignment="1" applyProtection="1">
      <alignment horizontal="center"/>
    </xf>
    <xf numFmtId="0" fontId="195" fillId="23" borderId="7" xfId="0" applyFont="1" applyFill="1" applyBorder="1" applyAlignment="1" applyProtection="1">
      <alignment horizontal="center"/>
    </xf>
    <xf numFmtId="0" fontId="171" fillId="0" borderId="0" xfId="0" applyFont="1" applyAlignment="1" applyProtection="1">
      <alignment horizontal="center" wrapText="1"/>
      <protection locked="0"/>
    </xf>
    <xf numFmtId="0" fontId="170" fillId="21" borderId="9" xfId="0" applyFont="1" applyFill="1" applyBorder="1" applyAlignment="1" applyProtection="1">
      <alignment horizontal="center"/>
      <protection locked="0"/>
    </xf>
    <xf numFmtId="0" fontId="170" fillId="21" borderId="0" xfId="0" applyFont="1" applyFill="1" applyBorder="1" applyAlignment="1" applyProtection="1">
      <alignment horizontal="center"/>
      <protection locked="0"/>
    </xf>
    <xf numFmtId="0" fontId="1" fillId="0" borderId="0" xfId="0" applyFont="1" applyAlignment="1">
      <alignment horizontal="left" vertical="center"/>
    </xf>
    <xf numFmtId="14" fontId="19" fillId="0" borderId="0" xfId="0" applyNumberFormat="1" applyFont="1" applyAlignment="1">
      <alignment horizontal="center" vertical="center"/>
    </xf>
    <xf numFmtId="14" fontId="1" fillId="0" borderId="0" xfId="0" applyNumberFormat="1" applyFont="1" applyAlignment="1">
      <alignment horizontal="center" vertical="center"/>
    </xf>
    <xf numFmtId="14" fontId="2" fillId="0" borderId="0" xfId="0" applyNumberFormat="1" applyFont="1" applyAlignment="1">
      <alignment horizontal="left" vertical="center"/>
    </xf>
    <xf numFmtId="14" fontId="3" fillId="0" borderId="12" xfId="0" applyNumberFormat="1" applyFont="1" applyBorder="1" applyAlignment="1">
      <alignment horizontal="center"/>
    </xf>
    <xf numFmtId="0" fontId="1" fillId="0" borderId="1" xfId="0" applyFont="1" applyBorder="1" applyAlignment="1">
      <alignment vertical="top" wrapText="1"/>
    </xf>
    <xf numFmtId="0" fontId="1" fillId="0" borderId="23" xfId="0" applyFont="1" applyBorder="1" applyAlignment="1">
      <alignment vertical="top" wrapText="1"/>
    </xf>
    <xf numFmtId="0" fontId="1" fillId="0" borderId="22" xfId="0" applyFont="1" applyBorder="1" applyAlignment="1">
      <alignment horizontal="left" vertical="top" wrapText="1"/>
    </xf>
    <xf numFmtId="0" fontId="1" fillId="0" borderId="1" xfId="0" applyFont="1" applyBorder="1" applyAlignment="1">
      <alignment horizontal="left" vertical="top" wrapText="1"/>
    </xf>
    <xf numFmtId="0" fontId="1" fillId="0" borderId="19" xfId="0" applyFont="1" applyBorder="1" applyAlignment="1">
      <alignment horizontal="center" vertical="top" wrapText="1"/>
    </xf>
    <xf numFmtId="0" fontId="1" fillId="0" borderId="20" xfId="0" applyFont="1" applyBorder="1" applyAlignment="1">
      <alignment horizontal="center" vertical="top" wrapText="1"/>
    </xf>
    <xf numFmtId="0" fontId="1" fillId="0" borderId="24" xfId="0" applyFont="1" applyBorder="1" applyAlignment="1">
      <alignment horizontal="left" vertical="top" wrapText="1"/>
    </xf>
    <xf numFmtId="0" fontId="1" fillId="0" borderId="25" xfId="0" applyFont="1" applyBorder="1" applyAlignment="1">
      <alignment horizontal="left" vertical="top" wrapText="1"/>
    </xf>
    <xf numFmtId="0" fontId="158" fillId="0" borderId="0" xfId="0" applyFont="1" applyAlignment="1">
      <alignment horizontal="center"/>
    </xf>
    <xf numFmtId="0" fontId="8" fillId="0" borderId="0" xfId="0" applyFont="1" applyAlignment="1">
      <alignment horizontal="center"/>
    </xf>
    <xf numFmtId="0" fontId="5" fillId="0" borderId="0" xfId="0" applyFont="1" applyAlignment="1">
      <alignment horizontal="center"/>
    </xf>
    <xf numFmtId="0" fontId="19" fillId="0" borderId="1" xfId="0" applyFont="1" applyBorder="1" applyAlignment="1">
      <alignment horizontal="left"/>
    </xf>
    <xf numFmtId="0" fontId="1" fillId="0" borderId="0" xfId="0" applyFont="1" applyAlignment="1">
      <alignment horizontal="center"/>
    </xf>
    <xf numFmtId="0" fontId="3" fillId="0" borderId="1" xfId="0" applyFont="1" applyBorder="1" applyAlignment="1">
      <alignment horizontal="right"/>
    </xf>
    <xf numFmtId="0" fontId="2" fillId="0" borderId="1" xfId="0" applyFont="1" applyBorder="1" applyAlignment="1">
      <alignment horizontal="center" vertical="center"/>
    </xf>
    <xf numFmtId="0" fontId="3" fillId="0" borderId="1" xfId="0" applyFont="1" applyBorder="1" applyAlignment="1">
      <alignment horizontal="center"/>
    </xf>
    <xf numFmtId="0" fontId="168" fillId="0" borderId="1" xfId="0" applyFont="1" applyBorder="1" applyAlignment="1">
      <alignment horizontal="left"/>
    </xf>
    <xf numFmtId="0" fontId="18" fillId="0" borderId="1" xfId="0" applyFont="1" applyBorder="1" applyAlignment="1">
      <alignment horizontal="center"/>
    </xf>
    <xf numFmtId="0" fontId="20" fillId="0" borderId="0" xfId="0" applyFont="1" applyAlignment="1">
      <alignment horizontal="center"/>
    </xf>
    <xf numFmtId="0" fontId="3" fillId="0" borderId="0" xfId="0" applyFont="1" applyAlignment="1">
      <alignment horizontal="center"/>
    </xf>
    <xf numFmtId="14" fontId="2" fillId="0" borderId="0" xfId="0" applyNumberFormat="1" applyFont="1" applyAlignment="1">
      <alignment horizontal="left"/>
    </xf>
    <xf numFmtId="0" fontId="13" fillId="0" borderId="0" xfId="0" applyFont="1" applyAlignment="1">
      <alignment horizontal="center" vertical="top" wrapText="1"/>
    </xf>
    <xf numFmtId="0" fontId="18" fillId="0" borderId="0" xfId="0" applyFont="1" applyBorder="1" applyAlignment="1">
      <alignment horizontal="left" wrapText="1"/>
    </xf>
    <xf numFmtId="14" fontId="8" fillId="0" borderId="0" xfId="0" applyNumberFormat="1" applyFont="1" applyAlignment="1">
      <alignment horizontal="center"/>
    </xf>
    <xf numFmtId="14" fontId="8" fillId="0" borderId="0" xfId="0" applyNumberFormat="1" applyFont="1" applyAlignment="1">
      <alignment horizontal="center" vertical="center"/>
    </xf>
    <xf numFmtId="0" fontId="15" fillId="0" borderId="0" xfId="0" applyFont="1" applyBorder="1" applyAlignment="1">
      <alignment horizontal="left" wrapText="1"/>
    </xf>
    <xf numFmtId="0" fontId="5" fillId="0" borderId="0" xfId="0" applyFont="1" applyAlignment="1">
      <alignment horizontal="center" vertical="top" wrapText="1"/>
    </xf>
    <xf numFmtId="0" fontId="8" fillId="0" borderId="20" xfId="0" applyFont="1" applyBorder="1" applyAlignment="1">
      <alignment horizontal="center" vertical="top" wrapText="1"/>
    </xf>
    <xf numFmtId="0" fontId="8" fillId="0" borderId="1" xfId="0" applyFont="1" applyBorder="1" applyAlignment="1">
      <alignment horizontal="center" vertical="top" wrapText="1"/>
    </xf>
    <xf numFmtId="0" fontId="8" fillId="0" borderId="21" xfId="0" applyFont="1" applyBorder="1" applyAlignment="1">
      <alignment horizontal="center" vertical="top" wrapText="1"/>
    </xf>
    <xf numFmtId="0" fontId="8" fillId="0" borderId="23" xfId="0" applyFont="1" applyBorder="1" applyAlignment="1">
      <alignment horizontal="center" vertical="top" wrapText="1"/>
    </xf>
    <xf numFmtId="0" fontId="8" fillId="0" borderId="19" xfId="0" applyFont="1" applyBorder="1" applyAlignment="1">
      <alignment horizontal="center" vertical="top" wrapText="1"/>
    </xf>
    <xf numFmtId="0" fontId="8" fillId="0" borderId="22" xfId="0" applyFont="1" applyBorder="1" applyAlignment="1">
      <alignment horizontal="center" vertical="top" wrapText="1"/>
    </xf>
    <xf numFmtId="14" fontId="2" fillId="0" borderId="1" xfId="0" applyNumberFormat="1" applyFont="1" applyBorder="1" applyAlignment="1">
      <alignment horizontal="center" vertical="top" wrapText="1"/>
    </xf>
    <xf numFmtId="14" fontId="2" fillId="0" borderId="25" xfId="0" applyNumberFormat="1" applyFont="1" applyBorder="1" applyAlignment="1">
      <alignment horizontal="center" vertical="top" wrapText="1"/>
    </xf>
    <xf numFmtId="0" fontId="19" fillId="0" borderId="1" xfId="0" applyFont="1" applyBorder="1" applyAlignment="1">
      <alignment horizontal="left" vertical="top" wrapText="1"/>
    </xf>
    <xf numFmtId="0" fontId="1" fillId="0" borderId="25" xfId="0" applyFont="1" applyBorder="1" applyAlignment="1">
      <alignment horizontal="center" vertical="top" wrapText="1"/>
    </xf>
    <xf numFmtId="0" fontId="8" fillId="0" borderId="27" xfId="0" applyFont="1" applyBorder="1" applyAlignment="1">
      <alignment horizontal="center" vertical="top" wrapText="1"/>
    </xf>
    <xf numFmtId="0" fontId="8" fillId="0" borderId="28" xfId="0" applyFont="1" applyBorder="1" applyAlignment="1">
      <alignment horizontal="center" vertical="top" wrapText="1"/>
    </xf>
    <xf numFmtId="0" fontId="8" fillId="0" borderId="29" xfId="0" applyFont="1" applyBorder="1" applyAlignment="1">
      <alignment horizontal="center" vertical="top" wrapText="1"/>
    </xf>
    <xf numFmtId="0" fontId="8" fillId="0" borderId="30" xfId="0" applyFont="1" applyBorder="1" applyAlignment="1">
      <alignment horizontal="center" vertical="top" wrapText="1"/>
    </xf>
    <xf numFmtId="0" fontId="8" fillId="0" borderId="31" xfId="0" applyFont="1" applyBorder="1" applyAlignment="1">
      <alignment horizontal="center" vertical="top" wrapText="1"/>
    </xf>
    <xf numFmtId="0" fontId="8" fillId="0" borderId="18" xfId="0" applyFont="1" applyBorder="1" applyAlignment="1">
      <alignment horizontal="center" vertical="top" wrapText="1"/>
    </xf>
    <xf numFmtId="0" fontId="2" fillId="0" borderId="0" xfId="0" applyFont="1" applyAlignment="1">
      <alignment horizontal="left" vertical="top" wrapText="1"/>
    </xf>
    <xf numFmtId="14" fontId="2" fillId="0" borderId="0" xfId="0" applyNumberFormat="1" applyFont="1" applyAlignment="1">
      <alignment horizontal="center"/>
    </xf>
    <xf numFmtId="0" fontId="1" fillId="0" borderId="1" xfId="0" applyFont="1" applyBorder="1" applyAlignment="1">
      <alignment horizontal="center" vertical="top" wrapText="1"/>
    </xf>
    <xf numFmtId="14" fontId="2" fillId="0" borderId="1" xfId="0" applyNumberFormat="1" applyFont="1" applyBorder="1" applyAlignment="1">
      <alignment horizontal="center"/>
    </xf>
    <xf numFmtId="14" fontId="3" fillId="0" borderId="0" xfId="0" applyNumberFormat="1" applyFont="1" applyAlignment="1">
      <alignment horizontal="left"/>
    </xf>
    <xf numFmtId="0" fontId="1" fillId="0" borderId="0" xfId="0" applyFont="1" applyBorder="1" applyAlignment="1">
      <alignment horizontal="left"/>
    </xf>
    <xf numFmtId="0" fontId="2" fillId="0" borderId="16" xfId="0" applyFont="1" applyBorder="1" applyAlignment="1">
      <alignment horizontal="center" vertical="top" wrapText="1"/>
    </xf>
    <xf numFmtId="0" fontId="2" fillId="0" borderId="18" xfId="0" applyFont="1" applyBorder="1" applyAlignment="1">
      <alignment horizontal="center" vertical="top" wrapText="1"/>
    </xf>
    <xf numFmtId="0" fontId="1" fillId="0" borderId="0" xfId="0" applyFont="1" applyAlignment="1">
      <alignment horizontal="center" vertical="top" wrapText="1"/>
    </xf>
    <xf numFmtId="0" fontId="1" fillId="0" borderId="0" xfId="0" applyFont="1" applyAlignment="1">
      <alignment horizontal="center" vertical="top"/>
    </xf>
    <xf numFmtId="0" fontId="2" fillId="0" borderId="0" xfId="0" applyFont="1" applyAlignment="1">
      <alignment horizontal="center"/>
    </xf>
    <xf numFmtId="0" fontId="15" fillId="0" borderId="16" xfId="0" applyFont="1" applyBorder="1" applyAlignment="1">
      <alignment horizontal="center" vertical="top" wrapText="1"/>
    </xf>
    <xf numFmtId="0" fontId="15" fillId="0" borderId="17" xfId="0" applyFont="1" applyBorder="1" applyAlignment="1">
      <alignment horizontal="center" vertical="top" wrapText="1"/>
    </xf>
    <xf numFmtId="0" fontId="2" fillId="0" borderId="0" xfId="0" applyFont="1" applyAlignment="1">
      <alignment horizontal="left"/>
    </xf>
    <xf numFmtId="0" fontId="15" fillId="0" borderId="1" xfId="0" applyFont="1" applyBorder="1" applyAlignment="1">
      <alignment horizontal="center" vertical="top" wrapText="1"/>
    </xf>
    <xf numFmtId="0" fontId="21" fillId="0" borderId="0" xfId="0" applyFont="1" applyAlignment="1">
      <alignment horizontal="center"/>
    </xf>
    <xf numFmtId="0" fontId="3" fillId="0" borderId="0" xfId="0" applyFont="1" applyAlignment="1">
      <alignment horizontal="left"/>
    </xf>
    <xf numFmtId="14" fontId="3" fillId="0" borderId="0" xfId="0" applyNumberFormat="1" applyFont="1" applyAlignment="1">
      <alignment horizontal="center"/>
    </xf>
    <xf numFmtId="0" fontId="19" fillId="0" borderId="0" xfId="0" applyFont="1" applyAlignment="1">
      <alignment horizontal="center" wrapText="1"/>
    </xf>
    <xf numFmtId="0" fontId="15" fillId="0" borderId="0" xfId="0" applyFont="1" applyBorder="1" applyAlignment="1">
      <alignment horizontal="center" wrapText="1"/>
    </xf>
    <xf numFmtId="0" fontId="8" fillId="0" borderId="0" xfId="0" applyFont="1" applyAlignment="1">
      <alignment horizontal="center" vertical="top" wrapText="1"/>
    </xf>
    <xf numFmtId="0" fontId="8" fillId="0" borderId="0" xfId="0" applyFont="1" applyBorder="1" applyAlignment="1">
      <alignment horizontal="center"/>
    </xf>
    <xf numFmtId="0" fontId="1" fillId="0" borderId="0" xfId="0" applyFont="1" applyAlignment="1">
      <alignment vertical="top" wrapText="1"/>
    </xf>
    <xf numFmtId="0" fontId="3" fillId="0" borderId="0" xfId="0" applyFont="1" applyAlignment="1">
      <alignment horizontal="center" vertical="top" wrapText="1"/>
    </xf>
    <xf numFmtId="14" fontId="2" fillId="0" borderId="0" xfId="0" applyNumberFormat="1" applyFont="1" applyAlignment="1">
      <alignment horizontal="right"/>
    </xf>
    <xf numFmtId="0" fontId="1" fillId="0" borderId="33"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1" fillId="0" borderId="36" xfId="0" applyFont="1" applyBorder="1" applyAlignment="1">
      <alignment horizontal="center" vertical="center" wrapText="1"/>
    </xf>
    <xf numFmtId="0" fontId="1" fillId="0" borderId="42" xfId="0" applyFont="1" applyBorder="1" applyAlignment="1">
      <alignment horizontal="center" vertical="center" wrapText="1"/>
    </xf>
    <xf numFmtId="0" fontId="1" fillId="0" borderId="40" xfId="0" applyFont="1" applyBorder="1" applyAlignment="1">
      <alignment horizontal="center" vertical="center" wrapText="1"/>
    </xf>
    <xf numFmtId="14" fontId="1" fillId="0" borderId="37" xfId="0" applyNumberFormat="1" applyFont="1" applyBorder="1" applyAlignment="1">
      <alignment horizontal="center" vertical="center" wrapText="1"/>
    </xf>
    <xf numFmtId="0" fontId="1" fillId="0" borderId="39" xfId="0" applyFont="1" applyBorder="1" applyAlignment="1">
      <alignment horizontal="center" vertical="center" wrapText="1"/>
    </xf>
    <xf numFmtId="0" fontId="1" fillId="0" borderId="43" xfId="0" applyFont="1" applyBorder="1" applyAlignment="1">
      <alignment horizontal="center" vertical="center" wrapText="1"/>
    </xf>
    <xf numFmtId="0" fontId="2" fillId="0" borderId="19" xfId="0" applyFont="1" applyBorder="1" applyAlignment="1">
      <alignment horizontal="center"/>
    </xf>
    <xf numFmtId="0" fontId="2" fillId="0" borderId="20" xfId="0" applyFont="1" applyBorder="1" applyAlignment="1">
      <alignment horizontal="center"/>
    </xf>
    <xf numFmtId="0" fontId="2" fillId="0" borderId="21" xfId="0" applyFont="1" applyBorder="1" applyAlignment="1">
      <alignment horizontal="center"/>
    </xf>
    <xf numFmtId="0" fontId="8" fillId="0" borderId="22" xfId="0" applyFont="1" applyBorder="1" applyAlignment="1">
      <alignment horizontal="center" vertical="center" wrapText="1"/>
    </xf>
    <xf numFmtId="0" fontId="8"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18" fillId="0" borderId="32" xfId="0" applyFont="1" applyBorder="1" applyAlignment="1">
      <alignment horizontal="center" vertical="center" wrapText="1"/>
    </xf>
    <xf numFmtId="0" fontId="18" fillId="0" borderId="4" xfId="0" applyFont="1" applyBorder="1" applyAlignment="1">
      <alignment horizontal="center" vertical="center" wrapText="1"/>
    </xf>
    <xf numFmtId="0" fontId="1" fillId="0" borderId="3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1" xfId="0" applyFont="1" applyBorder="1" applyAlignment="1">
      <alignment horizontal="center" vertical="center" wrapText="1"/>
    </xf>
    <xf numFmtId="0" fontId="19" fillId="0" borderId="16" xfId="0" applyFont="1" applyBorder="1" applyAlignment="1">
      <alignment horizontal="center" vertical="center" wrapText="1"/>
    </xf>
    <xf numFmtId="0" fontId="19" fillId="0" borderId="17" xfId="0" applyFont="1" applyBorder="1" applyAlignment="1">
      <alignment horizontal="center" vertical="center" wrapText="1"/>
    </xf>
    <xf numFmtId="0" fontId="19" fillId="0" borderId="41" xfId="0" applyFont="1" applyBorder="1" applyAlignment="1">
      <alignment horizontal="center" vertical="center" wrapText="1"/>
    </xf>
    <xf numFmtId="14" fontId="1" fillId="0" borderId="16" xfId="0" applyNumberFormat="1" applyFont="1" applyBorder="1" applyAlignment="1">
      <alignment horizontal="center" vertical="center" wrapText="1"/>
    </xf>
    <xf numFmtId="14" fontId="1" fillId="0" borderId="17" xfId="0" applyNumberFormat="1" applyFont="1" applyBorder="1" applyAlignment="1">
      <alignment horizontal="center" vertical="center" wrapText="1"/>
    </xf>
    <xf numFmtId="14" fontId="1" fillId="0" borderId="41" xfId="0" applyNumberFormat="1" applyFont="1" applyBorder="1" applyAlignment="1">
      <alignment horizontal="center" vertical="center" wrapText="1"/>
    </xf>
    <xf numFmtId="0" fontId="2" fillId="0" borderId="0" xfId="0" applyFont="1" applyAlignment="1">
      <alignment horizontal="center" vertical="top"/>
    </xf>
    <xf numFmtId="0" fontId="97" fillId="0" borderId="1" xfId="0" applyFont="1" applyBorder="1" applyAlignment="1">
      <alignment horizontal="center" vertical="top" wrapText="1"/>
    </xf>
    <xf numFmtId="0" fontId="23" fillId="0" borderId="0" xfId="0" applyFont="1" applyAlignment="1">
      <alignment horizontal="center" vertical="top" wrapText="1"/>
    </xf>
    <xf numFmtId="0" fontId="29" fillId="0" borderId="0" xfId="0" applyFont="1" applyAlignment="1">
      <alignment horizontal="center"/>
    </xf>
    <xf numFmtId="14" fontId="1" fillId="0" borderId="1" xfId="0" applyNumberFormat="1" applyFont="1" applyBorder="1" applyAlignment="1">
      <alignment horizontal="center" vertical="center" wrapText="1"/>
    </xf>
    <xf numFmtId="14" fontId="1" fillId="0" borderId="25" xfId="0" applyNumberFormat="1" applyFont="1" applyBorder="1" applyAlignment="1">
      <alignment horizontal="center" vertical="center" wrapText="1"/>
    </xf>
    <xf numFmtId="0" fontId="15" fillId="0" borderId="20" xfId="0" applyFont="1" applyBorder="1" applyAlignment="1">
      <alignment horizontal="center" vertical="center" wrapText="1"/>
    </xf>
    <xf numFmtId="0" fontId="15" fillId="0" borderId="1" xfId="0" applyFont="1" applyBorder="1" applyAlignment="1">
      <alignment horizontal="center" vertical="center" wrapText="1"/>
    </xf>
    <xf numFmtId="0" fontId="8" fillId="0" borderId="20" xfId="0" applyFont="1" applyBorder="1" applyAlignment="1">
      <alignment horizontal="center" vertical="center" wrapText="1"/>
    </xf>
    <xf numFmtId="0" fontId="18" fillId="0" borderId="22" xfId="0" applyFont="1" applyBorder="1" applyAlignment="1">
      <alignment horizontal="center" vertical="center" wrapText="1"/>
    </xf>
    <xf numFmtId="0" fontId="18"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5" xfId="0" applyFont="1" applyBorder="1" applyAlignment="1">
      <alignment horizontal="center" vertical="center" wrapText="1"/>
    </xf>
    <xf numFmtId="0" fontId="161" fillId="0" borderId="0" xfId="0" applyFont="1" applyBorder="1" applyAlignment="1">
      <alignment horizontal="left" vertical="center"/>
    </xf>
    <xf numFmtId="0" fontId="1" fillId="0" borderId="22" xfId="0" applyFont="1" applyBorder="1" applyAlignment="1">
      <alignment horizontal="center" vertical="center" wrapText="1"/>
    </xf>
    <xf numFmtId="0" fontId="1" fillId="0" borderId="24" xfId="0" applyFont="1" applyBorder="1" applyAlignment="1">
      <alignment horizontal="center" vertical="center" wrapText="1"/>
    </xf>
    <xf numFmtId="0" fontId="23" fillId="0" borderId="0" xfId="0" applyFont="1" applyAlignment="1">
      <alignment horizontal="center" vertical="center"/>
    </xf>
    <xf numFmtId="0" fontId="108" fillId="0" borderId="21" xfId="0" applyFont="1" applyBorder="1" applyAlignment="1">
      <alignment horizontal="center" vertical="center" wrapText="1"/>
    </xf>
    <xf numFmtId="0" fontId="108" fillId="0" borderId="23" xfId="0" applyFont="1" applyBorder="1" applyAlignment="1">
      <alignment horizontal="center" vertical="center" wrapText="1"/>
    </xf>
    <xf numFmtId="14" fontId="1" fillId="0" borderId="23" xfId="0" applyNumberFormat="1" applyFont="1" applyBorder="1" applyAlignment="1">
      <alignment horizontal="center" vertical="center" wrapText="1"/>
    </xf>
    <xf numFmtId="14" fontId="1" fillId="0" borderId="26" xfId="0" applyNumberFormat="1" applyFont="1" applyBorder="1" applyAlignment="1">
      <alignment horizontal="center" vertical="center" wrapText="1"/>
    </xf>
    <xf numFmtId="0" fontId="19"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5" xfId="0" applyFont="1" applyBorder="1" applyAlignment="1">
      <alignment horizontal="center" vertical="center" wrapText="1"/>
    </xf>
    <xf numFmtId="0" fontId="108" fillId="0" borderId="20" xfId="0" applyFont="1" applyBorder="1" applyAlignment="1">
      <alignment horizontal="center" vertical="center" wrapText="1"/>
    </xf>
    <xf numFmtId="0" fontId="108" fillId="0" borderId="1" xfId="0" applyFont="1" applyBorder="1" applyAlignment="1">
      <alignment horizontal="center" vertical="center" wrapText="1"/>
    </xf>
    <xf numFmtId="0" fontId="8" fillId="0" borderId="19" xfId="0" applyFont="1" applyBorder="1" applyAlignment="1">
      <alignment horizontal="center" vertical="center" wrapText="1"/>
    </xf>
    <xf numFmtId="0" fontId="3" fillId="0" borderId="44" xfId="0" applyFont="1" applyBorder="1" applyAlignment="1">
      <alignment horizontal="right" vertical="top"/>
    </xf>
    <xf numFmtId="0" fontId="2" fillId="0" borderId="44" xfId="0" applyFont="1" applyBorder="1" applyAlignment="1">
      <alignment horizontal="right" vertical="top"/>
    </xf>
    <xf numFmtId="0" fontId="51" fillId="0" borderId="0" xfId="0" applyFont="1" applyAlignment="1">
      <alignment horizontal="center"/>
    </xf>
    <xf numFmtId="0" fontId="3" fillId="0" borderId="2" xfId="0" applyFont="1" applyBorder="1" applyAlignment="1">
      <alignment horizontal="center" wrapText="1"/>
    </xf>
    <xf numFmtId="0" fontId="3" fillId="0" borderId="3" xfId="0" applyFont="1" applyBorder="1" applyAlignment="1">
      <alignment horizontal="center" wrapText="1"/>
    </xf>
    <xf numFmtId="0" fontId="3" fillId="0" borderId="4" xfId="0" applyFont="1" applyBorder="1" applyAlignment="1">
      <alignment horizontal="center" wrapText="1"/>
    </xf>
    <xf numFmtId="0" fontId="3" fillId="0" borderId="0" xfId="0" applyFont="1" applyAlignment="1">
      <alignment horizontal="left" vertical="top" wrapText="1"/>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4" xfId="0" applyFont="1" applyBorder="1" applyAlignment="1">
      <alignment horizontal="center" vertical="top" wrapText="1"/>
    </xf>
    <xf numFmtId="0" fontId="3" fillId="0" borderId="1" xfId="0" applyFont="1" applyBorder="1" applyAlignment="1">
      <alignment horizontal="center" wrapText="1"/>
    </xf>
    <xf numFmtId="0" fontId="2" fillId="0" borderId="44" xfId="0" applyFont="1" applyBorder="1" applyAlignment="1">
      <alignment horizontal="left" vertical="top" wrapText="1"/>
    </xf>
    <xf numFmtId="1" fontId="3" fillId="0" borderId="0" xfId="0" applyNumberFormat="1" applyFont="1" applyAlignment="1">
      <alignment horizontal="left"/>
    </xf>
    <xf numFmtId="0" fontId="3" fillId="0" borderId="0" xfId="0" applyFont="1" applyAlignment="1">
      <alignment horizontal="left" vertical="center"/>
    </xf>
    <xf numFmtId="0" fontId="37" fillId="0" borderId="0" xfId="0" applyFont="1" applyAlignment="1">
      <alignment horizontal="left" vertical="top" wrapText="1"/>
    </xf>
    <xf numFmtId="0" fontId="37" fillId="0" borderId="0" xfId="0" applyFont="1" applyAlignment="1">
      <alignment horizontal="center" vertical="top" wrapText="1"/>
    </xf>
    <xf numFmtId="0" fontId="40" fillId="0" borderId="0" xfId="0" applyFont="1" applyAlignment="1">
      <alignment horizontal="left" vertical="center" wrapText="1"/>
    </xf>
    <xf numFmtId="0" fontId="19" fillId="0" borderId="0" xfId="0" applyFont="1" applyAlignment="1">
      <alignment horizontal="center" vertical="center" wrapText="1"/>
    </xf>
    <xf numFmtId="14" fontId="36" fillId="0" borderId="0" xfId="0" applyNumberFormat="1" applyFont="1" applyAlignment="1">
      <alignment horizontal="left" vertical="top" wrapText="1"/>
    </xf>
    <xf numFmtId="0" fontId="18" fillId="0" borderId="0" xfId="0" applyFont="1" applyAlignment="1">
      <alignment horizontal="left" vertical="center" wrapText="1"/>
    </xf>
    <xf numFmtId="0" fontId="19" fillId="0" borderId="0" xfId="0" applyFont="1" applyAlignment="1">
      <alignment horizontal="right" vertical="center" wrapText="1"/>
    </xf>
    <xf numFmtId="0" fontId="18" fillId="0" borderId="0" xfId="0" applyFont="1" applyAlignment="1">
      <alignment horizontal="right" vertical="center" wrapText="1"/>
    </xf>
    <xf numFmtId="0" fontId="37" fillId="0" borderId="0" xfId="0" applyFont="1" applyAlignment="1">
      <alignment horizontal="left" vertical="center" wrapText="1"/>
    </xf>
    <xf numFmtId="0" fontId="36" fillId="0" borderId="0" xfId="0" applyFont="1" applyAlignment="1">
      <alignment horizontal="left" vertical="top" wrapText="1"/>
    </xf>
    <xf numFmtId="0" fontId="37" fillId="0" borderId="0" xfId="0" applyFont="1" applyAlignment="1">
      <alignment horizontal="right" vertical="top" wrapText="1"/>
    </xf>
    <xf numFmtId="14" fontId="37" fillId="0" borderId="0" xfId="0" applyNumberFormat="1" applyFont="1" applyAlignment="1">
      <alignment horizontal="center" vertical="top" wrapText="1"/>
    </xf>
    <xf numFmtId="0" fontId="108" fillId="0" borderId="0" xfId="0" applyFont="1" applyAlignment="1">
      <alignment horizontal="center" vertical="top" wrapText="1"/>
    </xf>
    <xf numFmtId="0" fontId="40" fillId="0" borderId="0" xfId="0" applyFont="1" applyAlignment="1">
      <alignment horizontal="center" vertical="center" wrapText="1"/>
    </xf>
    <xf numFmtId="0" fontId="36" fillId="0" borderId="0" xfId="0" applyFont="1" applyAlignment="1">
      <alignment horizontal="center" vertical="top" wrapText="1"/>
    </xf>
    <xf numFmtId="0" fontId="108" fillId="0" borderId="0" xfId="0" applyFont="1" applyAlignment="1">
      <alignment horizontal="left" vertical="center" wrapText="1"/>
    </xf>
    <xf numFmtId="0" fontId="39" fillId="0" borderId="0" xfId="0" applyFont="1" applyAlignment="1">
      <alignment horizontal="center"/>
    </xf>
    <xf numFmtId="0" fontId="164" fillId="0" borderId="0" xfId="0" applyFont="1" applyAlignment="1">
      <alignment horizontal="center"/>
    </xf>
    <xf numFmtId="0" fontId="34" fillId="0" borderId="0" xfId="0" applyFont="1" applyAlignment="1">
      <alignment horizontal="center"/>
    </xf>
    <xf numFmtId="0" fontId="27" fillId="0" borderId="0" xfId="0" applyFont="1" applyAlignment="1">
      <alignment horizontal="center"/>
    </xf>
    <xf numFmtId="0" fontId="39" fillId="0" borderId="0" xfId="0" applyFont="1" applyAlignment="1">
      <alignment horizontal="left"/>
    </xf>
    <xf numFmtId="0" fontId="38" fillId="0" borderId="1" xfId="0" applyFont="1" applyBorder="1" applyAlignment="1">
      <alignment horizontal="center" vertical="top" wrapText="1"/>
    </xf>
    <xf numFmtId="0" fontId="38" fillId="0" borderId="2" xfId="0" applyFont="1" applyBorder="1" applyAlignment="1">
      <alignment horizontal="center" vertical="top" wrapText="1"/>
    </xf>
    <xf numFmtId="0" fontId="2" fillId="0" borderId="29" xfId="0" applyFont="1" applyBorder="1" applyAlignment="1">
      <alignment horizontal="left" vertical="top" wrapText="1"/>
    </xf>
    <xf numFmtId="0" fontId="2" fillId="0" borderId="30" xfId="0" applyFont="1" applyBorder="1" applyAlignment="1">
      <alignment horizontal="left" vertical="top" wrapText="1"/>
    </xf>
    <xf numFmtId="0" fontId="3" fillId="0" borderId="0" xfId="0" applyFont="1" applyBorder="1" applyAlignment="1">
      <alignment horizontal="right" vertical="top" wrapText="1"/>
    </xf>
    <xf numFmtId="0" fontId="3" fillId="0" borderId="0" xfId="0" applyFont="1" applyBorder="1" applyAlignment="1">
      <alignment horizontal="left" vertical="top" wrapText="1"/>
    </xf>
    <xf numFmtId="0" fontId="3" fillId="0" borderId="12" xfId="0" applyFont="1" applyBorder="1" applyAlignment="1">
      <alignment horizontal="center" vertical="top" wrapText="1"/>
    </xf>
    <xf numFmtId="0" fontId="3" fillId="0" borderId="12" xfId="0" applyFont="1" applyBorder="1" applyAlignment="1">
      <alignment horizontal="left" vertical="top" wrapText="1"/>
    </xf>
    <xf numFmtId="0" fontId="8" fillId="0" borderId="1" xfId="0" applyFont="1" applyBorder="1" applyAlignment="1">
      <alignment vertical="center" wrapText="1"/>
    </xf>
    <xf numFmtId="14" fontId="8" fillId="0" borderId="1" xfId="0" applyNumberFormat="1" applyFont="1" applyBorder="1" applyAlignment="1">
      <alignment horizontal="center" vertical="center" wrapText="1"/>
    </xf>
    <xf numFmtId="0" fontId="41" fillId="0" borderId="1" xfId="0" applyFont="1" applyBorder="1" applyAlignment="1">
      <alignment vertical="top" wrapText="1"/>
    </xf>
    <xf numFmtId="0" fontId="3" fillId="0" borderId="0" xfId="0" applyFont="1" applyBorder="1" applyAlignment="1">
      <alignment horizontal="left" vertical="center" wrapText="1"/>
    </xf>
    <xf numFmtId="0" fontId="110" fillId="0" borderId="0" xfId="0" applyFont="1" applyAlignment="1">
      <alignment horizontal="center"/>
    </xf>
    <xf numFmtId="0" fontId="44" fillId="0" borderId="0" xfId="0" applyFont="1" applyAlignment="1">
      <alignment horizontal="left"/>
    </xf>
    <xf numFmtId="0" fontId="43" fillId="0" borderId="0" xfId="0" applyFont="1" applyAlignment="1">
      <alignment horizontal="center"/>
    </xf>
    <xf numFmtId="0" fontId="39" fillId="0" borderId="0" xfId="0" applyFont="1" applyAlignment="1">
      <alignment horizontal="center" vertical="top" wrapText="1"/>
    </xf>
    <xf numFmtId="0" fontId="19" fillId="0" borderId="0" xfId="0" applyFont="1" applyAlignment="1">
      <alignment horizontal="left"/>
    </xf>
    <xf numFmtId="0" fontId="38" fillId="0" borderId="0" xfId="0" applyFont="1" applyAlignment="1">
      <alignment horizontal="center" vertical="top" wrapText="1"/>
    </xf>
    <xf numFmtId="0" fontId="39" fillId="0" borderId="0" xfId="0" applyFont="1" applyAlignment="1">
      <alignment horizontal="left" vertical="top" wrapText="1"/>
    </xf>
    <xf numFmtId="0" fontId="46" fillId="0" borderId="0" xfId="0" applyFont="1" applyAlignment="1">
      <alignment horizontal="center"/>
    </xf>
    <xf numFmtId="0" fontId="39" fillId="0" borderId="19" xfId="0" applyFont="1" applyBorder="1" applyAlignment="1">
      <alignment vertical="top" wrapText="1"/>
    </xf>
    <xf numFmtId="0" fontId="39" fillId="0" borderId="22" xfId="0" applyFont="1" applyBorder="1" applyAlignment="1">
      <alignment vertical="top" wrapText="1"/>
    </xf>
    <xf numFmtId="0" fontId="39" fillId="0" borderId="73" xfId="0" applyFont="1" applyBorder="1" applyAlignment="1">
      <alignment vertical="top" wrapText="1"/>
    </xf>
    <xf numFmtId="0" fontId="39" fillId="0" borderId="20" xfId="0" applyFont="1" applyBorder="1" applyAlignment="1">
      <alignmen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77" xfId="0" applyFont="1" applyBorder="1" applyAlignment="1">
      <alignment horizontal="center" vertical="top" wrapText="1"/>
    </xf>
    <xf numFmtId="0" fontId="2" fillId="0" borderId="0" xfId="0" applyFont="1" applyBorder="1" applyAlignment="1">
      <alignment horizontal="right" vertical="top" wrapText="1"/>
    </xf>
    <xf numFmtId="0" fontId="50" fillId="0" borderId="0" xfId="0" applyFont="1" applyBorder="1" applyAlignment="1">
      <alignment horizontal="left" vertical="top" wrapText="1"/>
    </xf>
    <xf numFmtId="0" fontId="8" fillId="0" borderId="0" xfId="0" applyFont="1" applyBorder="1" applyAlignment="1">
      <alignment horizontal="left" vertical="top" wrapText="1"/>
    </xf>
    <xf numFmtId="0" fontId="8" fillId="0" borderId="45" xfId="0" applyFont="1" applyBorder="1" applyAlignment="1">
      <alignment horizontal="left" vertical="top" wrapText="1"/>
    </xf>
    <xf numFmtId="0" fontId="8" fillId="0" borderId="46" xfId="0" applyFont="1" applyBorder="1" applyAlignment="1">
      <alignment horizontal="left" vertical="top" wrapText="1"/>
    </xf>
    <xf numFmtId="0" fontId="2" fillId="0" borderId="1" xfId="0" applyFont="1" applyBorder="1" applyAlignment="1">
      <alignment horizontal="center" vertical="top" wrapText="1"/>
    </xf>
    <xf numFmtId="0" fontId="2" fillId="0" borderId="23" xfId="0" applyFont="1" applyBorder="1" applyAlignment="1">
      <alignment horizontal="center" vertical="top" wrapText="1"/>
    </xf>
    <xf numFmtId="1" fontId="3" fillId="0" borderId="1" xfId="0" applyNumberFormat="1" applyFont="1" applyBorder="1" applyAlignment="1">
      <alignment horizontal="center" vertical="top" wrapText="1"/>
    </xf>
    <xf numFmtId="0" fontId="3" fillId="0" borderId="1" xfId="0" applyFont="1" applyBorder="1" applyAlignment="1">
      <alignment horizontal="center" vertical="top" wrapText="1"/>
    </xf>
    <xf numFmtId="1" fontId="3" fillId="0" borderId="23" xfId="0" applyNumberFormat="1" applyFont="1" applyBorder="1" applyAlignment="1">
      <alignment horizontal="center" vertical="top" wrapText="1"/>
    </xf>
    <xf numFmtId="0" fontId="3" fillId="0" borderId="23" xfId="0" applyFont="1" applyBorder="1" applyAlignment="1">
      <alignment horizontal="center" vertical="top" wrapText="1"/>
    </xf>
    <xf numFmtId="0" fontId="15" fillId="0" borderId="12" xfId="0" applyFont="1" applyBorder="1" applyAlignment="1">
      <alignment horizontal="center" vertical="top" wrapText="1"/>
    </xf>
    <xf numFmtId="0" fontId="15" fillId="0" borderId="13" xfId="0" applyFont="1" applyBorder="1" applyAlignment="1">
      <alignment horizontal="center" vertical="top" wrapText="1"/>
    </xf>
    <xf numFmtId="0" fontId="2" fillId="0" borderId="35"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center" vertical="top" wrapText="1"/>
    </xf>
    <xf numFmtId="0" fontId="3" fillId="0" borderId="10" xfId="0" applyFont="1" applyBorder="1" applyAlignment="1">
      <alignment horizontal="center" vertical="top" wrapText="1"/>
    </xf>
    <xf numFmtId="0" fontId="3" fillId="0" borderId="10" xfId="0" applyFont="1" applyBorder="1" applyAlignment="1">
      <alignment horizontal="right" vertical="top" wrapText="1"/>
    </xf>
    <xf numFmtId="0" fontId="15" fillId="0" borderId="0" xfId="0" applyFont="1" applyBorder="1" applyAlignment="1">
      <alignment horizontal="center" vertical="top" wrapText="1"/>
    </xf>
    <xf numFmtId="0" fontId="15" fillId="0" borderId="10" xfId="0" applyFont="1" applyBorder="1" applyAlignment="1">
      <alignment horizontal="center" vertical="top" wrapText="1"/>
    </xf>
    <xf numFmtId="0" fontId="134" fillId="0" borderId="0" xfId="0" applyFont="1" applyAlignment="1">
      <alignment horizontal="center" vertical="center"/>
    </xf>
    <xf numFmtId="0" fontId="19" fillId="0" borderId="0" xfId="0" applyFont="1" applyAlignment="1">
      <alignment horizontal="left" vertical="center"/>
    </xf>
    <xf numFmtId="0" fontId="109" fillId="0" borderId="0" xfId="0" applyFont="1" applyAlignment="1">
      <alignment horizontal="center"/>
    </xf>
    <xf numFmtId="0" fontId="39" fillId="0" borderId="0" xfId="0" applyFont="1" applyAlignment="1">
      <alignment horizontal="right" vertical="center"/>
    </xf>
    <xf numFmtId="0" fontId="44" fillId="0" borderId="0" xfId="0" applyFont="1" applyAlignment="1">
      <alignment horizontal="left" vertical="center"/>
    </xf>
    <xf numFmtId="0" fontId="2" fillId="0" borderId="0" xfId="0" applyFont="1" applyAlignment="1">
      <alignment horizontal="center" vertical="center"/>
    </xf>
    <xf numFmtId="0" fontId="15" fillId="0" borderId="0" xfId="0" applyFont="1" applyAlignment="1">
      <alignment horizontal="center" wrapText="1"/>
    </xf>
    <xf numFmtId="14" fontId="2" fillId="0" borderId="0" xfId="0" applyNumberFormat="1" applyFont="1" applyAlignment="1">
      <alignment horizontal="center" vertical="center"/>
    </xf>
    <xf numFmtId="0" fontId="53" fillId="0" borderId="0" xfId="0" applyFont="1" applyAlignment="1">
      <alignment horizontal="center"/>
    </xf>
    <xf numFmtId="0" fontId="52" fillId="0" borderId="0" xfId="0" applyFont="1" applyAlignment="1">
      <alignment horizontal="center" vertical="center"/>
    </xf>
    <xf numFmtId="0" fontId="23" fillId="0" borderId="0" xfId="0" applyFont="1" applyAlignment="1">
      <alignment horizontal="center"/>
    </xf>
    <xf numFmtId="0" fontId="3" fillId="0" borderId="0" xfId="0" applyFont="1" applyAlignment="1">
      <alignment horizontal="center" vertical="center"/>
    </xf>
    <xf numFmtId="0" fontId="19" fillId="0" borderId="0" xfId="0" applyFont="1" applyAlignment="1">
      <alignment horizontal="left" wrapText="1"/>
    </xf>
    <xf numFmtId="0" fontId="19" fillId="0" borderId="1" xfId="0" applyFont="1" applyBorder="1" applyAlignment="1">
      <alignment horizontal="center" vertical="top" wrapText="1"/>
    </xf>
    <xf numFmtId="0" fontId="31" fillId="0" borderId="0" xfId="0" applyFont="1" applyAlignment="1">
      <alignment horizontal="center"/>
    </xf>
    <xf numFmtId="0" fontId="56" fillId="0" borderId="47" xfId="1" applyFont="1" applyBorder="1" applyAlignment="1">
      <alignment horizontal="center"/>
    </xf>
    <xf numFmtId="0" fontId="56" fillId="0" borderId="48" xfId="1" applyFont="1" applyBorder="1" applyAlignment="1">
      <alignment horizontal="center"/>
    </xf>
    <xf numFmtId="0" fontId="56" fillId="0" borderId="49" xfId="1" applyFont="1" applyBorder="1" applyAlignment="1">
      <alignment horizontal="center"/>
    </xf>
    <xf numFmtId="0" fontId="58" fillId="0" borderId="47" xfId="1" applyFont="1" applyBorder="1"/>
    <xf numFmtId="0" fontId="56" fillId="0" borderId="42" xfId="1" applyFont="1" applyBorder="1"/>
    <xf numFmtId="0" fontId="56" fillId="0" borderId="40" xfId="1" applyFont="1" applyBorder="1"/>
    <xf numFmtId="0" fontId="56" fillId="0" borderId="49" xfId="1" applyFont="1" applyBorder="1"/>
    <xf numFmtId="0" fontId="56" fillId="0" borderId="48" xfId="1" applyFont="1" applyBorder="1"/>
    <xf numFmtId="0" fontId="56" fillId="0" borderId="0" xfId="1" applyFont="1" applyBorder="1" applyAlignment="1">
      <alignment horizontal="center"/>
    </xf>
    <xf numFmtId="0" fontId="56" fillId="0" borderId="36" xfId="1" applyFont="1" applyBorder="1" applyAlignment="1">
      <alignment horizontal="center"/>
    </xf>
    <xf numFmtId="0" fontId="56" fillId="0" borderId="35" xfId="1" applyFont="1" applyBorder="1" applyAlignment="1">
      <alignment horizontal="center"/>
    </xf>
    <xf numFmtId="0" fontId="57" fillId="0" borderId="0" xfId="1" applyFont="1"/>
    <xf numFmtId="0" fontId="56" fillId="0" borderId="42" xfId="1" applyFont="1" applyBorder="1" applyAlignment="1">
      <alignment horizontal="center"/>
    </xf>
    <xf numFmtId="0" fontId="56" fillId="0" borderId="40" xfId="1" applyFont="1" applyBorder="1" applyAlignment="1">
      <alignment horizontal="center"/>
    </xf>
    <xf numFmtId="0" fontId="56" fillId="0" borderId="7" xfId="1" applyFont="1" applyBorder="1" applyAlignment="1">
      <alignment horizontal="center"/>
    </xf>
    <xf numFmtId="0" fontId="56" fillId="0" borderId="28" xfId="1" applyFont="1" applyBorder="1" applyAlignment="1">
      <alignment horizontal="center"/>
    </xf>
    <xf numFmtId="0" fontId="56" fillId="0" borderId="27" xfId="1" applyFont="1" applyBorder="1"/>
    <xf numFmtId="0" fontId="56" fillId="0" borderId="28" xfId="1" applyFont="1" applyBorder="1"/>
    <xf numFmtId="0" fontId="56" fillId="0" borderId="0" xfId="1" applyFont="1"/>
    <xf numFmtId="0" fontId="56" fillId="0" borderId="12" xfId="1" applyFont="1" applyBorder="1" applyAlignment="1">
      <alignment horizontal="center"/>
    </xf>
    <xf numFmtId="0" fontId="57" fillId="0" borderId="12" xfId="1" applyFont="1" applyBorder="1"/>
    <xf numFmtId="0" fontId="56" fillId="0" borderId="27" xfId="1" applyFont="1" applyBorder="1" applyAlignment="1">
      <alignment horizontal="center"/>
    </xf>
    <xf numFmtId="0" fontId="57" fillId="0" borderId="7" xfId="1" applyFont="1" applyBorder="1" applyAlignment="1">
      <alignment horizontal="right"/>
    </xf>
    <xf numFmtId="0" fontId="55" fillId="0" borderId="0" xfId="1" applyFont="1" applyAlignment="1">
      <alignment horizontal="center"/>
    </xf>
    <xf numFmtId="0" fontId="57" fillId="0" borderId="0" xfId="1" applyFont="1" applyAlignment="1">
      <alignment horizontal="center"/>
    </xf>
    <xf numFmtId="0" fontId="54" fillId="0" borderId="1" xfId="1" applyFont="1" applyBorder="1" applyAlignment="1">
      <alignment horizontal="left" vertical="center"/>
    </xf>
    <xf numFmtId="0" fontId="54" fillId="0" borderId="1" xfId="1" applyFont="1" applyBorder="1" applyAlignment="1">
      <alignment horizontal="left" vertical="center" wrapText="1"/>
    </xf>
    <xf numFmtId="0" fontId="59" fillId="0" borderId="42" xfId="1" applyFont="1" applyBorder="1" applyAlignment="1">
      <alignment horizontal="center" vertical="center"/>
    </xf>
    <xf numFmtId="0" fontId="59" fillId="0" borderId="40" xfId="1" applyFont="1" applyBorder="1" applyAlignment="1">
      <alignment horizontal="center" vertical="center"/>
    </xf>
    <xf numFmtId="0" fontId="56" fillId="0" borderId="34" xfId="1" applyFont="1" applyBorder="1" applyAlignment="1">
      <alignment horizontal="center" vertical="center"/>
    </xf>
    <xf numFmtId="0" fontId="56" fillId="0" borderId="30" xfId="1" applyFont="1" applyBorder="1" applyAlignment="1">
      <alignment horizontal="center" vertical="center"/>
    </xf>
    <xf numFmtId="0" fontId="54" fillId="0" borderId="33" xfId="1" applyFont="1" applyBorder="1" applyAlignment="1">
      <alignment horizontal="left" vertical="center" wrapText="1"/>
    </xf>
    <xf numFmtId="0" fontId="54" fillId="0" borderId="44" xfId="1" applyBorder="1" applyAlignment="1">
      <alignment horizontal="left" vertical="center" wrapText="1"/>
    </xf>
    <xf numFmtId="0" fontId="54" fillId="0" borderId="34" xfId="1" applyBorder="1" applyAlignment="1">
      <alignment horizontal="left" vertical="center" wrapText="1"/>
    </xf>
    <xf numFmtId="0" fontId="56" fillId="0" borderId="16" xfId="1" applyFont="1" applyBorder="1" applyAlignment="1">
      <alignment horizontal="center"/>
    </xf>
    <xf numFmtId="0" fontId="56" fillId="0" borderId="18" xfId="1" applyFont="1" applyBorder="1" applyAlignment="1">
      <alignment horizontal="center"/>
    </xf>
    <xf numFmtId="0" fontId="54" fillId="0" borderId="29" xfId="1" applyFont="1" applyBorder="1" applyAlignment="1">
      <alignment horizontal="left" vertical="center" wrapText="1"/>
    </xf>
    <xf numFmtId="0" fontId="54" fillId="0" borderId="45" xfId="1" applyBorder="1" applyAlignment="1">
      <alignment horizontal="left" vertical="center" wrapText="1"/>
    </xf>
    <xf numFmtId="0" fontId="54" fillId="0" borderId="30" xfId="1" applyBorder="1" applyAlignment="1">
      <alignment horizontal="left" vertical="center" wrapText="1"/>
    </xf>
    <xf numFmtId="0" fontId="56" fillId="0" borderId="50" xfId="1" applyFont="1" applyBorder="1" applyAlignment="1">
      <alignment horizontal="center"/>
    </xf>
    <xf numFmtId="0" fontId="56" fillId="0" borderId="52" xfId="1" applyFont="1" applyBorder="1" applyAlignment="1">
      <alignment horizontal="center"/>
    </xf>
    <xf numFmtId="0" fontId="56" fillId="0" borderId="51" xfId="1" applyFont="1" applyBorder="1" applyAlignment="1">
      <alignment horizontal="center"/>
    </xf>
    <xf numFmtId="0" fontId="54" fillId="0" borderId="1" xfId="1" applyFill="1" applyBorder="1" applyAlignment="1">
      <alignment horizontal="center" vertical="center" wrapText="1"/>
    </xf>
    <xf numFmtId="0" fontId="54" fillId="0" borderId="1" xfId="1" applyFill="1" applyBorder="1" applyAlignment="1">
      <alignment horizontal="center" vertical="center"/>
    </xf>
    <xf numFmtId="0" fontId="54" fillId="0" borderId="1" xfId="1" applyFill="1" applyBorder="1" applyAlignment="1">
      <alignment horizontal="center" vertical="center" textRotation="90" wrapText="1"/>
    </xf>
    <xf numFmtId="0" fontId="60" fillId="0" borderId="1" xfId="1" applyFont="1" applyFill="1" applyBorder="1" applyAlignment="1">
      <alignment horizontal="center" vertical="center" textRotation="90" wrapText="1"/>
    </xf>
    <xf numFmtId="0" fontId="59" fillId="0" borderId="53" xfId="1" applyFont="1" applyFill="1" applyBorder="1" applyAlignment="1">
      <alignment horizontal="center"/>
    </xf>
    <xf numFmtId="0" fontId="67" fillId="0" borderId="6" xfId="1" applyFont="1" applyBorder="1" applyAlignment="1">
      <alignment horizontal="center"/>
    </xf>
    <xf numFmtId="0" fontId="67" fillId="0" borderId="9" xfId="1" applyFont="1" applyBorder="1" applyAlignment="1">
      <alignment horizontal="center"/>
    </xf>
    <xf numFmtId="0" fontId="66" fillId="0" borderId="11" xfId="1" applyFont="1" applyBorder="1" applyAlignment="1">
      <alignment horizontal="center"/>
    </xf>
    <xf numFmtId="0" fontId="66" fillId="0" borderId="13" xfId="1" applyFont="1" applyBorder="1" applyAlignment="1">
      <alignment horizontal="center"/>
    </xf>
    <xf numFmtId="0" fontId="58" fillId="0" borderId="1" xfId="1" applyFont="1" applyFill="1" applyBorder="1" applyAlignment="1">
      <alignment horizontal="center"/>
    </xf>
    <xf numFmtId="0" fontId="57" fillId="0" borderId="1" xfId="1" applyFont="1" applyFill="1" applyBorder="1" applyAlignment="1">
      <alignment horizontal="center"/>
    </xf>
    <xf numFmtId="0" fontId="54" fillId="0" borderId="1" xfId="1" applyFont="1" applyFill="1" applyBorder="1" applyAlignment="1">
      <alignment horizontal="center" vertical="center" textRotation="90" wrapText="1"/>
    </xf>
    <xf numFmtId="0" fontId="54" fillId="0" borderId="16" xfId="1" applyFill="1" applyBorder="1" applyAlignment="1">
      <alignment horizontal="center" vertical="center" textRotation="90" wrapText="1"/>
    </xf>
    <xf numFmtId="0" fontId="54" fillId="0" borderId="18" xfId="1" applyFill="1" applyBorder="1" applyAlignment="1">
      <alignment horizontal="center" vertical="center" textRotation="90" wrapText="1"/>
    </xf>
    <xf numFmtId="0" fontId="54" fillId="0" borderId="0" xfId="1" applyFont="1" applyAlignment="1">
      <alignment horizontal="justify" vertical="top" wrapText="1"/>
    </xf>
    <xf numFmtId="1" fontId="73" fillId="0" borderId="16" xfId="1" applyNumberFormat="1" applyFont="1" applyBorder="1" applyAlignment="1">
      <alignment vertical="center" wrapText="1"/>
    </xf>
    <xf numFmtId="1" fontId="73" fillId="0" borderId="17" xfId="1" applyNumberFormat="1" applyFont="1" applyBorder="1" applyAlignment="1">
      <alignment vertical="center" wrapText="1"/>
    </xf>
    <xf numFmtId="1" fontId="73" fillId="0" borderId="18" xfId="1" applyNumberFormat="1" applyFont="1" applyBorder="1" applyAlignment="1">
      <alignment vertical="center" wrapText="1"/>
    </xf>
    <xf numFmtId="14" fontId="77" fillId="0" borderId="2" xfId="1" applyNumberFormat="1" applyFont="1" applyBorder="1" applyAlignment="1">
      <alignment horizontal="center" wrapText="1"/>
    </xf>
    <xf numFmtId="14" fontId="77" fillId="0" borderId="4" xfId="1" applyNumberFormat="1" applyFont="1" applyBorder="1" applyAlignment="1">
      <alignment horizontal="center" wrapText="1"/>
    </xf>
    <xf numFmtId="14" fontId="73" fillId="0" borderId="72" xfId="1" applyNumberFormat="1" applyFont="1" applyBorder="1" applyAlignment="1">
      <alignment horizontal="center" wrapText="1"/>
    </xf>
    <xf numFmtId="14" fontId="73" fillId="0" borderId="73" xfId="1" applyNumberFormat="1" applyFont="1" applyBorder="1" applyAlignment="1">
      <alignment horizontal="center" wrapText="1"/>
    </xf>
    <xf numFmtId="0" fontId="77" fillId="0" borderId="56" xfId="1" applyFont="1" applyBorder="1" applyAlignment="1">
      <alignment horizontal="left" vertical="center" wrapText="1"/>
    </xf>
    <xf numFmtId="0" fontId="77" fillId="0" borderId="57" xfId="1" applyFont="1" applyBorder="1" applyAlignment="1">
      <alignment horizontal="left" vertical="center" wrapText="1"/>
    </xf>
    <xf numFmtId="0" fontId="77" fillId="0" borderId="58" xfId="1" applyFont="1" applyBorder="1" applyAlignment="1">
      <alignment horizontal="left" vertical="center" wrapText="1"/>
    </xf>
    <xf numFmtId="0" fontId="73" fillId="0" borderId="16" xfId="1" applyFont="1" applyBorder="1" applyAlignment="1">
      <alignment horizontal="center" vertical="center" wrapText="1"/>
    </xf>
    <xf numFmtId="0" fontId="73" fillId="0" borderId="17" xfId="1" applyFont="1" applyBorder="1" applyAlignment="1">
      <alignment horizontal="center" vertical="center" wrapText="1"/>
    </xf>
    <xf numFmtId="0" fontId="73" fillId="0" borderId="18" xfId="1" applyFont="1" applyBorder="1" applyAlignment="1">
      <alignment horizontal="center" vertical="center" wrapText="1"/>
    </xf>
    <xf numFmtId="0" fontId="73" fillId="0" borderId="33" xfId="1" applyFont="1" applyBorder="1" applyAlignment="1">
      <alignment horizontal="center" wrapText="1"/>
    </xf>
    <xf numFmtId="0" fontId="73" fillId="0" borderId="44" xfId="1" applyFont="1" applyBorder="1" applyAlignment="1">
      <alignment horizontal="center" wrapText="1"/>
    </xf>
    <xf numFmtId="0" fontId="73" fillId="0" borderId="34" xfId="1" applyFont="1" applyBorder="1" applyAlignment="1">
      <alignment horizontal="center" wrapText="1"/>
    </xf>
    <xf numFmtId="0" fontId="73" fillId="0" borderId="35" xfId="1" applyFont="1" applyBorder="1" applyAlignment="1">
      <alignment horizontal="center" wrapText="1"/>
    </xf>
    <xf numFmtId="0" fontId="73" fillId="0" borderId="0" xfId="1" applyFont="1" applyBorder="1" applyAlignment="1">
      <alignment horizontal="center" wrapText="1"/>
    </xf>
    <xf numFmtId="0" fontId="73" fillId="0" borderId="36" xfId="1" applyFont="1" applyBorder="1" applyAlignment="1">
      <alignment horizontal="center" wrapText="1"/>
    </xf>
    <xf numFmtId="0" fontId="73" fillId="0" borderId="29" xfId="1" applyFont="1" applyBorder="1" applyAlignment="1">
      <alignment horizontal="center" wrapText="1"/>
    </xf>
    <xf numFmtId="0" fontId="73" fillId="0" borderId="45" xfId="1" applyFont="1" applyBorder="1" applyAlignment="1">
      <alignment horizontal="center" wrapText="1"/>
    </xf>
    <xf numFmtId="0" fontId="73" fillId="0" borderId="30" xfId="1" applyFont="1" applyBorder="1" applyAlignment="1">
      <alignment horizontal="center" wrapText="1"/>
    </xf>
    <xf numFmtId="0" fontId="76" fillId="0" borderId="16" xfId="1" applyFont="1" applyBorder="1" applyAlignment="1">
      <alignment horizontal="center" vertical="top" wrapText="1"/>
    </xf>
    <xf numFmtId="0" fontId="76" fillId="0" borderId="17" xfId="1" applyFont="1" applyBorder="1" applyAlignment="1">
      <alignment horizontal="center" vertical="top" wrapText="1"/>
    </xf>
    <xf numFmtId="0" fontId="76" fillId="0" borderId="18" xfId="1" applyFont="1" applyBorder="1" applyAlignment="1">
      <alignment horizontal="center" vertical="top" wrapText="1"/>
    </xf>
    <xf numFmtId="0" fontId="73" fillId="0" borderId="16" xfId="1" applyFont="1" applyBorder="1" applyAlignment="1">
      <alignment vertical="center" wrapText="1"/>
    </xf>
    <xf numFmtId="0" fontId="73" fillId="0" borderId="17" xfId="1" applyFont="1" applyBorder="1" applyAlignment="1">
      <alignment vertical="center" wrapText="1"/>
    </xf>
    <xf numFmtId="0" fontId="73" fillId="0" borderId="18" xfId="1" applyFont="1" applyBorder="1" applyAlignment="1">
      <alignment vertical="center" wrapText="1"/>
    </xf>
    <xf numFmtId="14" fontId="77" fillId="0" borderId="50" xfId="1" applyNumberFormat="1" applyFont="1" applyBorder="1" applyAlignment="1">
      <alignment horizontal="center" wrapText="1"/>
    </xf>
    <xf numFmtId="14" fontId="77" fillId="0" borderId="52" xfId="1" applyNumberFormat="1" applyFont="1" applyBorder="1" applyAlignment="1">
      <alignment horizontal="center" wrapText="1"/>
    </xf>
    <xf numFmtId="0" fontId="73" fillId="0" borderId="20" xfId="1" applyFont="1" applyBorder="1" applyAlignment="1">
      <alignment horizontal="center" vertical="center" wrapText="1"/>
    </xf>
    <xf numFmtId="0" fontId="73" fillId="0" borderId="31" xfId="1" applyFont="1" applyBorder="1" applyAlignment="1">
      <alignment horizontal="center" vertical="center" wrapText="1"/>
    </xf>
    <xf numFmtId="0" fontId="75" fillId="0" borderId="21" xfId="1" applyFont="1" applyBorder="1" applyAlignment="1">
      <alignment horizontal="center" vertical="top" wrapText="1"/>
    </xf>
    <xf numFmtId="0" fontId="75" fillId="0" borderId="23" xfId="1" applyFont="1" applyBorder="1" applyAlignment="1">
      <alignment horizontal="center" vertical="top" wrapText="1"/>
    </xf>
    <xf numFmtId="0" fontId="85" fillId="0" borderId="1" xfId="1" applyFont="1" applyBorder="1" applyAlignment="1">
      <alignment horizontal="center" vertical="top" wrapText="1"/>
    </xf>
    <xf numFmtId="0" fontId="73" fillId="0" borderId="2" xfId="1" applyFont="1" applyBorder="1" applyAlignment="1">
      <alignment horizontal="center" vertical="center" wrapText="1"/>
    </xf>
    <xf numFmtId="0" fontId="73" fillId="0" borderId="4" xfId="1" applyFont="1" applyBorder="1" applyAlignment="1">
      <alignment horizontal="center" vertical="center" wrapText="1"/>
    </xf>
    <xf numFmtId="0" fontId="77" fillId="0" borderId="16" xfId="1" applyFont="1" applyBorder="1" applyAlignment="1">
      <alignment horizontal="center" vertical="center" textRotation="90" wrapText="1"/>
    </xf>
    <xf numFmtId="0" fontId="77" fillId="0" borderId="18" xfId="1" applyFont="1" applyBorder="1" applyAlignment="1">
      <alignment horizontal="center" vertical="center" textRotation="90" wrapText="1"/>
    </xf>
    <xf numFmtId="0" fontId="77" fillId="0" borderId="16" xfId="1" applyFont="1" applyBorder="1" applyAlignment="1">
      <alignment horizontal="center" vertical="center" wrapText="1"/>
    </xf>
    <xf numFmtId="0" fontId="77" fillId="0" borderId="18" xfId="1" applyFont="1" applyBorder="1" applyAlignment="1">
      <alignment horizontal="center" vertical="center" wrapText="1"/>
    </xf>
    <xf numFmtId="0" fontId="75" fillId="0" borderId="1" xfId="1" applyFont="1" applyBorder="1" applyAlignment="1">
      <alignment horizontal="center" vertical="center" wrapText="1"/>
    </xf>
    <xf numFmtId="0" fontId="75" fillId="0" borderId="1" xfId="1" applyFont="1" applyBorder="1" applyAlignment="1">
      <alignment horizontal="center" vertical="top" wrapText="1"/>
    </xf>
    <xf numFmtId="0" fontId="73" fillId="0" borderId="1" xfId="1" applyFont="1" applyBorder="1" applyAlignment="1">
      <alignment horizontal="center" vertical="top" wrapText="1"/>
    </xf>
    <xf numFmtId="0" fontId="75" fillId="0" borderId="19" xfId="1" applyFont="1" applyBorder="1" applyAlignment="1">
      <alignment vertical="top" wrapText="1"/>
    </xf>
    <xf numFmtId="0" fontId="75" fillId="0" borderId="22" xfId="1" applyFont="1" applyBorder="1" applyAlignment="1">
      <alignment vertical="top" wrapText="1"/>
    </xf>
    <xf numFmtId="0" fontId="75" fillId="0" borderId="20" xfId="1" applyFont="1" applyBorder="1" applyAlignment="1">
      <alignment vertical="top" wrapText="1"/>
    </xf>
    <xf numFmtId="0" fontId="75" fillId="0" borderId="1" xfId="1" applyFont="1" applyBorder="1" applyAlignment="1">
      <alignment vertical="top" wrapText="1"/>
    </xf>
    <xf numFmtId="0" fontId="156" fillId="0" borderId="20" xfId="1" applyFont="1" applyBorder="1" applyAlignment="1">
      <alignment vertical="top" wrapText="1"/>
    </xf>
    <xf numFmtId="0" fontId="156" fillId="0" borderId="1" xfId="1" applyFont="1" applyBorder="1" applyAlignment="1">
      <alignment vertical="top" wrapText="1"/>
    </xf>
    <xf numFmtId="0" fontId="82" fillId="0" borderId="20" xfId="1" applyFont="1" applyBorder="1" applyAlignment="1">
      <alignment horizontal="center" vertical="center" wrapText="1"/>
    </xf>
    <xf numFmtId="0" fontId="73" fillId="0" borderId="72" xfId="1" applyFont="1" applyBorder="1" applyAlignment="1">
      <alignment horizontal="center" vertical="center" wrapText="1"/>
    </xf>
    <xf numFmtId="0" fontId="73" fillId="0" borderId="73" xfId="1" applyFont="1" applyBorder="1" applyAlignment="1">
      <alignment horizontal="center" vertical="center" wrapText="1"/>
    </xf>
    <xf numFmtId="0" fontId="54" fillId="0" borderId="0" xfId="1" applyAlignment="1">
      <alignment horizontal="center"/>
    </xf>
    <xf numFmtId="0" fontId="82" fillId="0" borderId="0" xfId="1" applyFont="1" applyAlignment="1">
      <alignment horizontal="center"/>
    </xf>
    <xf numFmtId="0" fontId="74" fillId="0" borderId="0" xfId="1" applyFont="1" applyAlignment="1">
      <alignment horizontal="center"/>
    </xf>
    <xf numFmtId="0" fontId="83" fillId="0" borderId="0" xfId="1" applyFont="1" applyAlignment="1">
      <alignment horizontal="center"/>
    </xf>
    <xf numFmtId="0" fontId="80" fillId="0" borderId="59" xfId="1" applyFont="1" applyBorder="1" applyAlignment="1">
      <alignment horizontal="center" vertical="top" wrapText="1"/>
    </xf>
    <xf numFmtId="0" fontId="80" fillId="0" borderId="14" xfId="1" applyFont="1" applyBorder="1" applyAlignment="1">
      <alignment horizontal="center" vertical="top" wrapText="1"/>
    </xf>
    <xf numFmtId="0" fontId="69" fillId="0" borderId="59" xfId="1" applyFont="1" applyBorder="1" applyAlignment="1">
      <alignment vertical="top" wrapText="1"/>
    </xf>
    <xf numFmtId="0" fontId="69" fillId="0" borderId="60" xfId="1" applyFont="1" applyBorder="1" applyAlignment="1">
      <alignment vertical="top" wrapText="1"/>
    </xf>
    <xf numFmtId="0" fontId="69" fillId="0" borderId="14" xfId="1" applyFont="1" applyBorder="1" applyAlignment="1">
      <alignment vertical="top" wrapText="1"/>
    </xf>
    <xf numFmtId="0" fontId="80" fillId="0" borderId="60" xfId="1" applyFont="1" applyBorder="1" applyAlignment="1">
      <alignment horizontal="center" vertical="top" wrapText="1"/>
    </xf>
    <xf numFmtId="14" fontId="73" fillId="0" borderId="59" xfId="1" applyNumberFormat="1" applyFont="1" applyBorder="1" applyAlignment="1">
      <alignment horizontal="center" vertical="top" wrapText="1"/>
    </xf>
    <xf numFmtId="14" fontId="73" fillId="0" borderId="60" xfId="1" applyNumberFormat="1" applyFont="1" applyBorder="1" applyAlignment="1">
      <alignment horizontal="center" vertical="top" wrapText="1"/>
    </xf>
    <xf numFmtId="0" fontId="84" fillId="0" borderId="7" xfId="1" applyFont="1" applyBorder="1" applyAlignment="1" applyProtection="1">
      <alignment horizontal="center" vertical="center" wrapText="1"/>
    </xf>
    <xf numFmtId="0" fontId="97" fillId="0" borderId="0" xfId="0" applyFont="1" applyAlignment="1">
      <alignment horizontal="center" vertical="center" wrapText="1"/>
    </xf>
    <xf numFmtId="0" fontId="108" fillId="0" borderId="0" xfId="0" applyFont="1" applyAlignment="1">
      <alignment horizontal="center" vertical="center" wrapText="1"/>
    </xf>
    <xf numFmtId="0" fontId="20" fillId="0" borderId="0" xfId="0" applyFont="1" applyAlignment="1">
      <alignment horizontal="center" vertical="center"/>
    </xf>
    <xf numFmtId="0" fontId="89" fillId="0" borderId="0" xfId="0" applyFont="1" applyAlignment="1">
      <alignment horizontal="center" vertical="center"/>
    </xf>
    <xf numFmtId="14" fontId="1" fillId="0" borderId="0" xfId="0" applyNumberFormat="1" applyFont="1" applyAlignment="1">
      <alignment horizontal="left" vertical="center"/>
    </xf>
    <xf numFmtId="14" fontId="6" fillId="0" borderId="0" xfId="0" applyNumberFormat="1" applyFont="1" applyAlignment="1">
      <alignment horizontal="center" vertical="center"/>
    </xf>
    <xf numFmtId="0" fontId="154" fillId="0" borderId="0" xfId="0" applyFont="1" applyAlignment="1">
      <alignment horizontal="center" vertical="center"/>
    </xf>
    <xf numFmtId="0" fontId="88" fillId="0" borderId="0" xfId="0" applyFont="1" applyAlignment="1">
      <alignment horizontal="left" vertical="center"/>
    </xf>
    <xf numFmtId="14" fontId="18" fillId="0" borderId="0" xfId="0" applyNumberFormat="1" applyFont="1" applyFill="1" applyAlignment="1">
      <alignment horizontal="center" vertical="center"/>
    </xf>
    <xf numFmtId="0" fontId="8" fillId="0" borderId="0" xfId="0" applyFont="1" applyAlignment="1">
      <alignment horizontal="left" vertical="center"/>
    </xf>
    <xf numFmtId="14" fontId="18" fillId="0" borderId="0" xfId="0" applyNumberFormat="1" applyFont="1" applyAlignment="1">
      <alignment horizontal="center" vertical="center"/>
    </xf>
    <xf numFmtId="0" fontId="94" fillId="0" borderId="64" xfId="0" applyFont="1" applyBorder="1" applyAlignment="1">
      <alignment horizontal="left"/>
    </xf>
    <xf numFmtId="0" fontId="94" fillId="0" borderId="18" xfId="0" applyFont="1" applyBorder="1" applyAlignment="1">
      <alignment horizontal="left"/>
    </xf>
    <xf numFmtId="0" fontId="94" fillId="0" borderId="22" xfId="0" applyFont="1" applyBorder="1" applyAlignment="1">
      <alignment horizontal="left"/>
    </xf>
    <xf numFmtId="0" fontId="94" fillId="0" borderId="1" xfId="0" applyFont="1" applyBorder="1" applyAlignment="1">
      <alignment horizontal="left"/>
    </xf>
    <xf numFmtId="0" fontId="93" fillId="0" borderId="22" xfId="0" applyFont="1" applyBorder="1" applyAlignment="1">
      <alignment horizontal="left"/>
    </xf>
    <xf numFmtId="0" fontId="93" fillId="0" borderId="1" xfId="0" applyFont="1" applyBorder="1" applyAlignment="1">
      <alignment horizontal="left"/>
    </xf>
    <xf numFmtId="0" fontId="95" fillId="0" borderId="50" xfId="0" applyFont="1" applyBorder="1" applyAlignment="1">
      <alignment horizontal="center" vertical="center"/>
    </xf>
    <xf numFmtId="0" fontId="95" fillId="0" borderId="51" xfId="0" applyFont="1" applyBorder="1" applyAlignment="1">
      <alignment horizontal="center" vertical="center"/>
    </xf>
    <xf numFmtId="0" fontId="95" fillId="0" borderId="52" xfId="0" applyFont="1" applyBorder="1" applyAlignment="1">
      <alignment horizontal="center" vertical="center"/>
    </xf>
    <xf numFmtId="0" fontId="117" fillId="0" borderId="19" xfId="0" applyFont="1" applyBorder="1" applyAlignment="1">
      <alignment horizontal="center"/>
    </xf>
    <xf numFmtId="0" fontId="117" fillId="0" borderId="20" xfId="0" applyFont="1" applyBorder="1" applyAlignment="1">
      <alignment horizontal="center"/>
    </xf>
    <xf numFmtId="0" fontId="117" fillId="0" borderId="21" xfId="0" applyFont="1" applyBorder="1" applyAlignment="1">
      <alignment horizontal="center"/>
    </xf>
    <xf numFmtId="0" fontId="54" fillId="14" borderId="23" xfId="1" applyFont="1" applyFill="1" applyBorder="1" applyAlignment="1">
      <alignment vertical="center" wrapText="1"/>
    </xf>
    <xf numFmtId="0" fontId="54" fillId="14" borderId="26" xfId="1" applyFont="1" applyFill="1" applyBorder="1" applyAlignment="1">
      <alignment vertical="center" wrapText="1"/>
    </xf>
    <xf numFmtId="0" fontId="59" fillId="0" borderId="12" xfId="12" applyFont="1" applyBorder="1" applyAlignment="1">
      <alignment horizontal="center" vertical="center"/>
    </xf>
    <xf numFmtId="0" fontId="194" fillId="13" borderId="74" xfId="1" applyFont="1" applyFill="1" applyBorder="1" applyAlignment="1">
      <alignment horizontal="center" vertical="center"/>
    </xf>
    <xf numFmtId="0" fontId="194" fillId="13" borderId="31" xfId="1" applyFont="1" applyFill="1" applyBorder="1" applyAlignment="1">
      <alignment horizontal="center" vertical="center"/>
    </xf>
    <xf numFmtId="0" fontId="194" fillId="13" borderId="75" xfId="1" applyFont="1" applyFill="1" applyBorder="1" applyAlignment="1">
      <alignment horizontal="center" vertical="center"/>
    </xf>
    <xf numFmtId="0" fontId="194" fillId="13" borderId="28" xfId="1" applyFont="1" applyFill="1" applyBorder="1" applyAlignment="1">
      <alignment horizontal="center" vertical="center"/>
    </xf>
    <xf numFmtId="0" fontId="143" fillId="13" borderId="6" xfId="1" applyFont="1" applyFill="1" applyBorder="1" applyAlignment="1">
      <alignment horizontal="center" vertical="center"/>
    </xf>
    <xf numFmtId="0" fontId="143" fillId="13" borderId="7" xfId="1" applyFont="1" applyFill="1" applyBorder="1" applyAlignment="1">
      <alignment horizontal="center" vertical="center"/>
    </xf>
    <xf numFmtId="0" fontId="143" fillId="13" borderId="8" xfId="1" applyFont="1" applyFill="1" applyBorder="1" applyAlignment="1">
      <alignment horizontal="center" vertical="center"/>
    </xf>
    <xf numFmtId="0" fontId="143" fillId="13" borderId="74" xfId="1" applyFont="1" applyFill="1" applyBorder="1" applyAlignment="1">
      <alignment horizontal="center" vertical="center"/>
    </xf>
    <xf numFmtId="0" fontId="143" fillId="13" borderId="31" xfId="1" applyFont="1" applyFill="1" applyBorder="1" applyAlignment="1">
      <alignment horizontal="center" vertical="center"/>
    </xf>
    <xf numFmtId="0" fontId="143" fillId="13" borderId="75" xfId="1" applyFont="1" applyFill="1" applyBorder="1" applyAlignment="1">
      <alignment horizontal="center" vertical="center"/>
    </xf>
    <xf numFmtId="17" fontId="60" fillId="8" borderId="56" xfId="1" applyNumberFormat="1" applyFont="1" applyFill="1" applyBorder="1" applyAlignment="1">
      <alignment horizontal="center" vertical="center"/>
    </xf>
    <xf numFmtId="17" fontId="60" fillId="8" borderId="58" xfId="1" applyNumberFormat="1" applyFont="1" applyFill="1" applyBorder="1" applyAlignment="1">
      <alignment horizontal="center" vertical="center"/>
    </xf>
    <xf numFmtId="0" fontId="60" fillId="8" borderId="16" xfId="1" applyFont="1" applyFill="1" applyBorder="1" applyAlignment="1">
      <alignment horizontal="center" vertical="center"/>
    </xf>
    <xf numFmtId="0" fontId="60" fillId="8" borderId="41" xfId="1" applyFont="1" applyFill="1" applyBorder="1" applyAlignment="1">
      <alignment horizontal="center" vertical="center"/>
    </xf>
    <xf numFmtId="10" fontId="54" fillId="15" borderId="1" xfId="1" applyNumberFormat="1" applyFont="1" applyFill="1" applyBorder="1" applyAlignment="1">
      <alignment horizontal="center" vertical="center" wrapText="1"/>
    </xf>
    <xf numFmtId="0" fontId="54" fillId="15" borderId="1" xfId="1" applyFont="1" applyFill="1" applyBorder="1" applyAlignment="1">
      <alignment horizontal="center" vertical="center" wrapText="1"/>
    </xf>
    <xf numFmtId="0" fontId="54" fillId="15" borderId="25" xfId="1" applyFont="1" applyFill="1" applyBorder="1" applyAlignment="1">
      <alignment horizontal="center" vertical="center" wrapText="1"/>
    </xf>
    <xf numFmtId="10" fontId="54" fillId="15" borderId="23" xfId="1" applyNumberFormat="1" applyFont="1" applyFill="1" applyBorder="1" applyAlignment="1">
      <alignment horizontal="center" vertical="center" wrapText="1"/>
    </xf>
    <xf numFmtId="0" fontId="54" fillId="15" borderId="23" xfId="1" applyFont="1" applyFill="1" applyBorder="1" applyAlignment="1">
      <alignment horizontal="center" vertical="center" wrapText="1"/>
    </xf>
    <xf numFmtId="0" fontId="54" fillId="15" borderId="26" xfId="1" applyFont="1" applyFill="1" applyBorder="1" applyAlignment="1">
      <alignment horizontal="center" vertical="center" wrapText="1"/>
    </xf>
    <xf numFmtId="14" fontId="60" fillId="16" borderId="3" xfId="1" applyNumberFormat="1" applyFont="1" applyFill="1" applyBorder="1" applyAlignment="1">
      <alignment horizontal="center" vertical="center"/>
    </xf>
    <xf numFmtId="14" fontId="60" fillId="16" borderId="4" xfId="1" applyNumberFormat="1" applyFont="1" applyFill="1" applyBorder="1" applyAlignment="1">
      <alignment horizontal="center" vertical="center"/>
    </xf>
    <xf numFmtId="0" fontId="54" fillId="16" borderId="3" xfId="1" applyFont="1" applyFill="1" applyBorder="1" applyAlignment="1">
      <alignment horizontal="left" vertical="center"/>
    </xf>
    <xf numFmtId="0" fontId="54" fillId="16" borderId="4" xfId="1" applyFont="1" applyFill="1" applyBorder="1" applyAlignment="1">
      <alignment horizontal="left" vertical="center"/>
    </xf>
    <xf numFmtId="0" fontId="143" fillId="13" borderId="28" xfId="1" applyFont="1" applyFill="1" applyBorder="1" applyAlignment="1">
      <alignment horizontal="center" vertical="center"/>
    </xf>
    <xf numFmtId="0" fontId="60" fillId="19" borderId="22" xfId="1" applyFont="1" applyFill="1" applyBorder="1" applyAlignment="1">
      <alignment horizontal="left" vertical="center"/>
    </xf>
    <xf numFmtId="0" fontId="60" fillId="19" borderId="1" xfId="1" applyFont="1" applyFill="1" applyBorder="1" applyAlignment="1">
      <alignment horizontal="left" vertical="center"/>
    </xf>
    <xf numFmtId="0" fontId="60" fillId="19" borderId="23" xfId="1" applyFont="1" applyFill="1" applyBorder="1" applyAlignment="1">
      <alignment horizontal="left" vertical="center"/>
    </xf>
    <xf numFmtId="0" fontId="143" fillId="13" borderId="76" xfId="1" applyFont="1" applyFill="1" applyBorder="1" applyAlignment="1">
      <alignment horizontal="center" vertical="center"/>
    </xf>
    <xf numFmtId="0" fontId="143" fillId="13" borderId="67" xfId="1" applyFont="1" applyFill="1" applyBorder="1" applyAlignment="1">
      <alignment horizontal="center" vertical="center"/>
    </xf>
    <xf numFmtId="0" fontId="143" fillId="13" borderId="73" xfId="1" applyFont="1" applyFill="1" applyBorder="1" applyAlignment="1">
      <alignment horizontal="center" vertical="center"/>
    </xf>
    <xf numFmtId="0" fontId="76" fillId="13" borderId="72" xfId="1" applyFont="1" applyFill="1" applyBorder="1" applyAlignment="1">
      <alignment horizontal="center" vertical="center"/>
    </xf>
    <xf numFmtId="0" fontId="76" fillId="13" borderId="67" xfId="1" applyFont="1" applyFill="1" applyBorder="1" applyAlignment="1">
      <alignment horizontal="center" vertical="center"/>
    </xf>
    <xf numFmtId="0" fontId="76" fillId="13" borderId="55" xfId="1" applyFont="1" applyFill="1" applyBorder="1" applyAlignment="1">
      <alignment horizontal="center" vertical="center"/>
    </xf>
    <xf numFmtId="14" fontId="60" fillId="15" borderId="1" xfId="1" applyNumberFormat="1" applyFont="1" applyFill="1" applyBorder="1" applyAlignment="1">
      <alignment horizontal="center" vertical="center"/>
    </xf>
    <xf numFmtId="0" fontId="60" fillId="0" borderId="6" xfId="12" applyFont="1" applyFill="1" applyBorder="1" applyAlignment="1">
      <alignment horizontal="center" vertical="center" wrapText="1"/>
    </xf>
    <xf numFmtId="0" fontId="60" fillId="0" borderId="7" xfId="12" applyFont="1" applyFill="1" applyBorder="1" applyAlignment="1">
      <alignment horizontal="center" vertical="center" wrapText="1"/>
    </xf>
    <xf numFmtId="0" fontId="60" fillId="0" borderId="11" xfId="12" applyFont="1" applyFill="1" applyBorder="1" applyAlignment="1">
      <alignment horizontal="center" vertical="center" wrapText="1"/>
    </xf>
    <xf numFmtId="0" fontId="60" fillId="0" borderId="12" xfId="12" applyFont="1" applyFill="1" applyBorder="1" applyAlignment="1">
      <alignment horizontal="center" vertical="center" wrapText="1"/>
    </xf>
    <xf numFmtId="0" fontId="143" fillId="13" borderId="66" xfId="1" applyFont="1" applyFill="1" applyBorder="1" applyAlignment="1">
      <alignment horizontal="center" vertical="center"/>
    </xf>
    <xf numFmtId="0" fontId="143" fillId="13" borderId="47" xfId="1" applyFont="1" applyFill="1" applyBorder="1" applyAlignment="1">
      <alignment horizontal="center" vertical="center"/>
    </xf>
    <xf numFmtId="0" fontId="143" fillId="13" borderId="15" xfId="1" applyFont="1" applyFill="1" applyBorder="1" applyAlignment="1">
      <alignment horizontal="center" vertical="center"/>
    </xf>
    <xf numFmtId="0" fontId="60" fillId="19" borderId="19" xfId="1" applyFont="1" applyFill="1" applyBorder="1" applyAlignment="1">
      <alignment horizontal="left" vertical="center"/>
    </xf>
    <xf numFmtId="0" fontId="60" fillId="19" borderId="20" xfId="1" applyFont="1" applyFill="1" applyBorder="1" applyAlignment="1">
      <alignment horizontal="left" vertical="center"/>
    </xf>
    <xf numFmtId="0" fontId="60" fillId="19" borderId="21" xfId="1" applyFont="1" applyFill="1" applyBorder="1" applyAlignment="1">
      <alignment horizontal="left" vertical="center"/>
    </xf>
    <xf numFmtId="0" fontId="60" fillId="19" borderId="64" xfId="1" applyFont="1" applyFill="1" applyBorder="1" applyAlignment="1">
      <alignment horizontal="left" vertical="center"/>
    </xf>
    <xf numFmtId="0" fontId="60" fillId="19" borderId="18" xfId="1" applyFont="1" applyFill="1" applyBorder="1" applyAlignment="1">
      <alignment horizontal="left" vertical="center"/>
    </xf>
    <xf numFmtId="0" fontId="60" fillId="19" borderId="65" xfId="1" applyFont="1" applyFill="1" applyBorder="1" applyAlignment="1">
      <alignment horizontal="left" vertical="center"/>
    </xf>
    <xf numFmtId="0" fontId="76" fillId="19" borderId="22" xfId="1" applyFont="1" applyFill="1" applyBorder="1" applyAlignment="1">
      <alignment horizontal="left" vertical="center"/>
    </xf>
    <xf numFmtId="0" fontId="76" fillId="19" borderId="1" xfId="1" applyFont="1" applyFill="1" applyBorder="1" applyAlignment="1">
      <alignment horizontal="left" vertical="center"/>
    </xf>
    <xf numFmtId="0" fontId="76" fillId="19" borderId="23" xfId="1" applyFont="1" applyFill="1" applyBorder="1" applyAlignment="1">
      <alignment horizontal="left" vertical="center"/>
    </xf>
    <xf numFmtId="17" fontId="54" fillId="17" borderId="1" xfId="1" applyNumberFormat="1" applyFont="1" applyFill="1" applyBorder="1" applyAlignment="1">
      <alignment horizontal="center" vertical="center"/>
    </xf>
    <xf numFmtId="17" fontId="54" fillId="17" borderId="16" xfId="1" applyNumberFormat="1" applyFont="1" applyFill="1" applyBorder="1" applyAlignment="1">
      <alignment horizontal="center" vertical="center"/>
    </xf>
    <xf numFmtId="0" fontId="54" fillId="17" borderId="23" xfId="1" applyFont="1" applyFill="1" applyBorder="1" applyAlignment="1">
      <alignment horizontal="center" vertical="center"/>
    </xf>
    <xf numFmtId="0" fontId="54" fillId="17" borderId="37" xfId="1" applyFont="1" applyFill="1" applyBorder="1" applyAlignment="1">
      <alignment horizontal="center" vertical="center"/>
    </xf>
    <xf numFmtId="0" fontId="76" fillId="18" borderId="22" xfId="1" applyFont="1" applyFill="1" applyBorder="1" applyAlignment="1">
      <alignment vertical="center" wrapText="1"/>
    </xf>
    <xf numFmtId="0" fontId="76" fillId="18" borderId="23" xfId="1" applyFont="1" applyFill="1" applyBorder="1" applyAlignment="1">
      <alignment vertical="center" wrapText="1"/>
    </xf>
    <xf numFmtId="0" fontId="144" fillId="20" borderId="6" xfId="1" applyFont="1" applyFill="1" applyBorder="1" applyAlignment="1">
      <alignment vertical="center" wrapText="1"/>
    </xf>
    <xf numFmtId="0" fontId="144" fillId="20" borderId="7" xfId="1" applyFont="1" applyFill="1" applyBorder="1" applyAlignment="1">
      <alignment vertical="center" wrapText="1"/>
    </xf>
    <xf numFmtId="0" fontId="144" fillId="20" borderId="8" xfId="1" applyFont="1" applyFill="1" applyBorder="1" applyAlignment="1">
      <alignment vertical="center" wrapText="1"/>
    </xf>
    <xf numFmtId="0" fontId="144" fillId="20" borderId="9" xfId="1" applyFont="1" applyFill="1" applyBorder="1" applyAlignment="1">
      <alignment vertical="center" wrapText="1"/>
    </xf>
    <xf numFmtId="0" fontId="144" fillId="20" borderId="0" xfId="1" applyFont="1" applyFill="1" applyBorder="1" applyAlignment="1">
      <alignment vertical="center" wrapText="1"/>
    </xf>
    <xf numFmtId="0" fontId="144" fillId="20" borderId="10" xfId="1" applyFont="1" applyFill="1" applyBorder="1" applyAlignment="1">
      <alignment vertical="center" wrapText="1"/>
    </xf>
    <xf numFmtId="0" fontId="144" fillId="20" borderId="12" xfId="1" applyFont="1" applyFill="1" applyBorder="1" applyAlignment="1">
      <alignment vertical="center" wrapText="1"/>
    </xf>
    <xf numFmtId="0" fontId="144" fillId="20" borderId="13" xfId="1" applyFont="1" applyFill="1" applyBorder="1" applyAlignment="1">
      <alignment vertical="center" wrapText="1"/>
    </xf>
    <xf numFmtId="0" fontId="76" fillId="18" borderId="56" xfId="1" applyFont="1" applyFill="1" applyBorder="1" applyAlignment="1">
      <alignment vertical="center" wrapText="1"/>
    </xf>
    <xf numFmtId="0" fontId="76" fillId="18" borderId="57" xfId="1" applyFont="1" applyFill="1" applyBorder="1" applyAlignment="1">
      <alignment vertical="center" wrapText="1"/>
    </xf>
    <xf numFmtId="0" fontId="76" fillId="18" borderId="58" xfId="1" applyFont="1" applyFill="1" applyBorder="1" applyAlignment="1">
      <alignment vertical="center" wrapText="1"/>
    </xf>
    <xf numFmtId="0" fontId="76" fillId="18" borderId="78" xfId="1" applyFont="1" applyFill="1" applyBorder="1" applyAlignment="1">
      <alignment vertical="center" wrapText="1"/>
    </xf>
    <xf numFmtId="0" fontId="76" fillId="18" borderId="60" xfId="1" applyFont="1" applyFill="1" applyBorder="1" applyAlignment="1">
      <alignment vertical="center" wrapText="1"/>
    </xf>
    <xf numFmtId="0" fontId="76" fillId="18" borderId="14" xfId="1" applyFont="1" applyFill="1" applyBorder="1" applyAlignment="1">
      <alignment vertical="center" wrapText="1"/>
    </xf>
    <xf numFmtId="0" fontId="60" fillId="19" borderId="24" xfId="1" applyFont="1" applyFill="1" applyBorder="1" applyAlignment="1">
      <alignment horizontal="left" vertical="center"/>
    </xf>
    <xf numFmtId="0" fontId="60" fillId="19" borderId="25" xfId="1" applyFont="1" applyFill="1" applyBorder="1" applyAlignment="1">
      <alignment horizontal="left" vertical="center"/>
    </xf>
    <xf numFmtId="0" fontId="60" fillId="19" borderId="26" xfId="1" applyFont="1" applyFill="1" applyBorder="1" applyAlignment="1">
      <alignment horizontal="left" vertical="center"/>
    </xf>
    <xf numFmtId="0" fontId="194" fillId="13" borderId="19" xfId="1" applyFont="1" applyFill="1" applyBorder="1" applyAlignment="1">
      <alignment horizontal="center" vertical="center"/>
    </xf>
    <xf numFmtId="0" fontId="194" fillId="13" borderId="20" xfId="1" applyFont="1" applyFill="1" applyBorder="1" applyAlignment="1">
      <alignment horizontal="center" vertical="center"/>
    </xf>
    <xf numFmtId="0" fontId="194" fillId="13" borderId="21" xfId="1" applyFont="1" applyFill="1" applyBorder="1" applyAlignment="1">
      <alignment horizontal="center" vertical="center"/>
    </xf>
    <xf numFmtId="0" fontId="76" fillId="13" borderId="19" xfId="1" applyFont="1" applyFill="1" applyBorder="1" applyAlignment="1">
      <alignment vertical="center"/>
    </xf>
    <xf numFmtId="0" fontId="76" fillId="13" borderId="21" xfId="1" applyFont="1" applyFill="1" applyBorder="1" applyAlignment="1">
      <alignment vertical="center"/>
    </xf>
    <xf numFmtId="0" fontId="92" fillId="0" borderId="0" xfId="3" applyFont="1" applyAlignment="1">
      <alignment horizontal="center"/>
    </xf>
    <xf numFmtId="0" fontId="62" fillId="0" borderId="0" xfId="3" applyFont="1" applyBorder="1" applyAlignment="1" applyProtection="1">
      <alignment horizontal="left" vertical="center" wrapText="1"/>
    </xf>
    <xf numFmtId="14" fontId="135" fillId="0" borderId="12" xfId="0" applyNumberFormat="1" applyFont="1" applyBorder="1" applyAlignment="1" applyProtection="1">
      <alignment horizontal="center"/>
    </xf>
    <xf numFmtId="14" fontId="135" fillId="0" borderId="13" xfId="0" applyNumberFormat="1" applyFont="1" applyBorder="1" applyAlignment="1" applyProtection="1">
      <alignment horizontal="center"/>
    </xf>
    <xf numFmtId="14" fontId="19" fillId="3" borderId="9" xfId="0" applyNumberFormat="1" applyFont="1" applyFill="1" applyBorder="1" applyAlignment="1" applyProtection="1">
      <alignment horizontal="center"/>
      <protection locked="0"/>
    </xf>
    <xf numFmtId="14" fontId="19" fillId="3" borderId="0" xfId="0" applyNumberFormat="1" applyFont="1" applyFill="1" applyBorder="1" applyAlignment="1" applyProtection="1">
      <alignment horizontal="center"/>
      <protection locked="0"/>
    </xf>
  </cellXfs>
  <cellStyles count="24">
    <cellStyle name="Comma 2" xfId="6"/>
    <cellStyle name="Currency 2" xfId="7"/>
    <cellStyle name="Currency 2 2" xfId="8"/>
    <cellStyle name="Currency 3" xfId="9"/>
    <cellStyle name="Currency 4" xfId="10"/>
    <cellStyle name="Currency 5" xfId="11"/>
    <cellStyle name="Hyperlink" xfId="2" builtinId="8"/>
    <cellStyle name="Hyperlink 2" xfId="5"/>
    <cellStyle name="Hyperlink 3" xfId="23"/>
    <cellStyle name="Normal" xfId="0" builtinId="0"/>
    <cellStyle name="Normal 10" xfId="12"/>
    <cellStyle name="Normal 11" xfId="22"/>
    <cellStyle name="Normal 2" xfId="1"/>
    <cellStyle name="Normal 2 2" xfId="4"/>
    <cellStyle name="Normal 2 2 2" xfId="13"/>
    <cellStyle name="Normal 3" xfId="3"/>
    <cellStyle name="Normal 4" xfId="14"/>
    <cellStyle name="Normal 5" xfId="15"/>
    <cellStyle name="Normal 6" xfId="16"/>
    <cellStyle name="Normal 7" xfId="17"/>
    <cellStyle name="Normal 8" xfId="18"/>
    <cellStyle name="Normal 9" xfId="19"/>
    <cellStyle name="Percent 2" xfId="20"/>
    <cellStyle name="Yellow" xfId="21"/>
  </cellStyles>
  <dxfs count="0"/>
  <tableStyles count="0" defaultTableStyle="TableStyleMedium9" defaultPivotStyle="PivotStyleLight16"/>
  <colors>
    <mruColors>
      <color rgb="FFF3476C"/>
      <color rgb="FFD689EB"/>
      <color rgb="FF000000"/>
      <color rgb="FF99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8" Type="http://schemas.openxmlformats.org/officeDocument/2006/relationships/hyperlink" Target="#Namuna1!A1"/><Relationship Id="rId13" Type="http://schemas.openxmlformats.org/officeDocument/2006/relationships/hyperlink" Target="#Ppo!A1"/><Relationship Id="rId18" Type="http://schemas.openxmlformats.org/officeDocument/2006/relationships/hyperlink" Target="#'BTR26'!A1"/><Relationship Id="rId26" Type="http://schemas.openxmlformats.org/officeDocument/2006/relationships/hyperlink" Target="#Output!A1"/><Relationship Id="rId3" Type="http://schemas.openxmlformats.org/officeDocument/2006/relationships/hyperlink" Target="#'Form 7'!A1"/><Relationship Id="rId21" Type="http://schemas.openxmlformats.org/officeDocument/2006/relationships/hyperlink" Target="#'Transfer Ta'!A1"/><Relationship Id="rId7" Type="http://schemas.openxmlformats.org/officeDocument/2006/relationships/hyperlink" Target="#'Namuna b'!A1"/><Relationship Id="rId12" Type="http://schemas.openxmlformats.org/officeDocument/2006/relationships/hyperlink" Target="#'Ppo Order'!A1"/><Relationship Id="rId17" Type="http://schemas.openxmlformats.org/officeDocument/2006/relationships/hyperlink" Target="#'Leave incash'!A1"/><Relationship Id="rId25" Type="http://schemas.openxmlformats.org/officeDocument/2006/relationships/hyperlink" Target="#Formulas!A1"/><Relationship Id="rId2" Type="http://schemas.openxmlformats.org/officeDocument/2006/relationships/hyperlink" Target="#'Pension form'!A1"/><Relationship Id="rId16" Type="http://schemas.openxmlformats.org/officeDocument/2006/relationships/hyperlink" Target="#GPF!A1"/><Relationship Id="rId20" Type="http://schemas.openxmlformats.org/officeDocument/2006/relationships/hyperlink" Target="#Certi!A1"/><Relationship Id="rId29" Type="http://schemas.openxmlformats.org/officeDocument/2006/relationships/hyperlink" Target="#'DA Rates'!A1"/><Relationship Id="rId1" Type="http://schemas.openxmlformats.org/officeDocument/2006/relationships/hyperlink" Target="#Checklist!Print_Area"/><Relationship Id="rId6" Type="http://schemas.openxmlformats.org/officeDocument/2006/relationships/hyperlink" Target="#'Form 6'!Print_Area"/><Relationship Id="rId11" Type="http://schemas.openxmlformats.org/officeDocument/2006/relationships/hyperlink" Target="#Parigana!A1"/><Relationship Id="rId24" Type="http://schemas.openxmlformats.org/officeDocument/2006/relationships/hyperlink" Target="#Sum!A1"/><Relationship Id="rId32" Type="http://schemas.openxmlformats.org/officeDocument/2006/relationships/image" Target="../media/image1.jpeg"/><Relationship Id="rId5" Type="http://schemas.openxmlformats.org/officeDocument/2006/relationships/hyperlink" Target="#'Form 3'!Print_Area"/><Relationship Id="rId15" Type="http://schemas.openxmlformats.org/officeDocument/2006/relationships/hyperlink" Target="#'Ppo Book'!A1"/><Relationship Id="rId23" Type="http://schemas.openxmlformats.org/officeDocument/2006/relationships/hyperlink" Target="#'GIS PRASTAV'!A1"/><Relationship Id="rId28" Type="http://schemas.openxmlformats.org/officeDocument/2006/relationships/hyperlink" Target="#'ALL INFOMATION VETAN &amp; PENS '!A1"/><Relationship Id="rId10" Type="http://schemas.openxmlformats.org/officeDocument/2006/relationships/hyperlink" Target="#'Form 42'!A1"/><Relationship Id="rId19" Type="http://schemas.openxmlformats.org/officeDocument/2006/relationships/hyperlink" Target="#Inn!A1"/><Relationship Id="rId31" Type="http://schemas.openxmlformats.org/officeDocument/2006/relationships/hyperlink" Target="#Pass!A1"/><Relationship Id="rId4" Type="http://schemas.openxmlformats.org/officeDocument/2006/relationships/hyperlink" Target="#'Form 5'!Print_Area"/><Relationship Id="rId9" Type="http://schemas.openxmlformats.org/officeDocument/2006/relationships/hyperlink" Target="#'LPC '!A1"/><Relationship Id="rId14" Type="http://schemas.openxmlformats.org/officeDocument/2006/relationships/hyperlink" Target="#Ppolastpage!A1"/><Relationship Id="rId22" Type="http://schemas.openxmlformats.org/officeDocument/2006/relationships/hyperlink" Target="#Trtagosh!A1"/><Relationship Id="rId27" Type="http://schemas.openxmlformats.org/officeDocument/2006/relationships/hyperlink" Target="#'Pay Commitee'!A1"/><Relationship Id="rId30" Type="http://schemas.openxmlformats.org/officeDocument/2006/relationships/hyperlink" Target="#'Non Drawl letter'!A1"/></Relationships>
</file>

<file path=xl/drawings/_rels/drawing2.xml.rels><?xml version="1.0" encoding="UTF-8" standalone="yes"?>
<Relationships xmlns="http://schemas.openxmlformats.org/package/2006/relationships"><Relationship Id="rId1" Type="http://schemas.openxmlformats.org/officeDocument/2006/relationships/hyperlink" Target="#Home!A1"/></Relationships>
</file>

<file path=xl/drawings/_rels/drawing3.xml.rels><?xml version="1.0" encoding="UTF-8" standalone="yes"?>
<Relationships xmlns="http://schemas.openxmlformats.org/package/2006/relationships"><Relationship Id="rId1" Type="http://schemas.openxmlformats.org/officeDocument/2006/relationships/hyperlink" Target="#Home!A1"/></Relationships>
</file>

<file path=xl/drawings/_rels/drawing4.xml.rels><?xml version="1.0" encoding="UTF-8" standalone="yes"?>
<Relationships xmlns="http://schemas.openxmlformats.org/package/2006/relationships"><Relationship Id="rId1" Type="http://schemas.openxmlformats.org/officeDocument/2006/relationships/hyperlink" Target="#Home!A1"/></Relationships>
</file>

<file path=xl/drawings/_rels/drawing5.xml.rels><?xml version="1.0" encoding="UTF-8" standalone="yes"?>
<Relationships xmlns="http://schemas.openxmlformats.org/package/2006/relationships"><Relationship Id="rId3" Type="http://schemas.openxmlformats.org/officeDocument/2006/relationships/image" Target="../media/image1.jpeg"/><Relationship Id="rId2" Type="http://schemas.openxmlformats.org/officeDocument/2006/relationships/hyperlink" Target="https://gramvikaseseva.com/" TargetMode="External"/><Relationship Id="rId1" Type="http://schemas.openxmlformats.org/officeDocument/2006/relationships/hyperlink" Target="#Home!A1"/></Relationships>
</file>

<file path=xl/drawings/_rels/drawing6.xml.rels><?xml version="1.0" encoding="UTF-8" standalone="yes"?>
<Relationships xmlns="http://schemas.openxmlformats.org/package/2006/relationships"><Relationship Id="rId1" Type="http://schemas.openxmlformats.org/officeDocument/2006/relationships/hyperlink" Target="#Home!A1"/></Relationships>
</file>

<file path=xl/drawings/_rels/drawing7.xml.rels><?xml version="1.0" encoding="UTF-8" standalone="yes"?>
<Relationships xmlns="http://schemas.openxmlformats.org/package/2006/relationships"><Relationship Id="rId1" Type="http://schemas.openxmlformats.org/officeDocument/2006/relationships/hyperlink" Target="#Home!A1"/></Relationships>
</file>

<file path=xl/drawings/_rels/drawing8.xml.rels><?xml version="1.0" encoding="UTF-8" standalone="yes"?>
<Relationships xmlns="http://schemas.openxmlformats.org/package/2006/relationships"><Relationship Id="rId1" Type="http://schemas.openxmlformats.org/officeDocument/2006/relationships/hyperlink" Target="#Home!A1"/></Relationships>
</file>

<file path=xl/drawings/_rels/drawing9.xml.rels><?xml version="1.0" encoding="UTF-8" standalone="yes"?>
<Relationships xmlns="http://schemas.openxmlformats.org/package/2006/relationships"><Relationship Id="rId1" Type="http://schemas.openxmlformats.org/officeDocument/2006/relationships/hyperlink" Target="#Home!A1"/></Relationships>
</file>

<file path=xl/drawings/_rels/drawing10.xml.rels><?xml version="1.0" encoding="UTF-8" standalone="yes"?>
<Relationships xmlns="http://schemas.openxmlformats.org/package/2006/relationships"><Relationship Id="rId1" Type="http://schemas.openxmlformats.org/officeDocument/2006/relationships/hyperlink" Target="#Home!A1"/></Relationships>
</file>

<file path=xl/drawings/_rels/drawing11.xml.rels><?xml version="1.0" encoding="UTF-8" standalone="yes"?>
<Relationships xmlns="http://schemas.openxmlformats.org/package/2006/relationships"><Relationship Id="rId1" Type="http://schemas.openxmlformats.org/officeDocument/2006/relationships/hyperlink" Target="#Home!A1"/></Relationships>
</file>

<file path=xl/drawings/_rels/drawing12.xml.rels><?xml version="1.0" encoding="UTF-8" standalone="yes"?>
<Relationships xmlns="http://schemas.openxmlformats.org/package/2006/relationships"><Relationship Id="rId1" Type="http://schemas.openxmlformats.org/officeDocument/2006/relationships/hyperlink" Target="#Home!A1"/></Relationships>
</file>

<file path=xl/drawings/_rels/drawing13.xml.rels><?xml version="1.0" encoding="UTF-8" standalone="yes"?>
<Relationships xmlns="http://schemas.openxmlformats.org/package/2006/relationships"><Relationship Id="rId1" Type="http://schemas.openxmlformats.org/officeDocument/2006/relationships/hyperlink" Target="#Home!A1"/></Relationships>
</file>

<file path=xl/drawings/_rels/drawing14.xml.rels><?xml version="1.0" encoding="UTF-8" standalone="yes"?>
<Relationships xmlns="http://schemas.openxmlformats.org/package/2006/relationships"><Relationship Id="rId1" Type="http://schemas.openxmlformats.org/officeDocument/2006/relationships/hyperlink" Target="#Home!A1"/></Relationships>
</file>

<file path=xl/drawings/_rels/drawing15.xml.rels><?xml version="1.0" encoding="UTF-8" standalone="yes"?>
<Relationships xmlns="http://schemas.openxmlformats.org/package/2006/relationships"><Relationship Id="rId1" Type="http://schemas.openxmlformats.org/officeDocument/2006/relationships/hyperlink" Target="#Home!A1"/></Relationships>
</file>

<file path=xl/drawings/_rels/drawing16.xml.rels><?xml version="1.0" encoding="UTF-8" standalone="yes"?>
<Relationships xmlns="http://schemas.openxmlformats.org/package/2006/relationships"><Relationship Id="rId1" Type="http://schemas.openxmlformats.org/officeDocument/2006/relationships/hyperlink" Target="#Home!A1"/></Relationships>
</file>

<file path=xl/drawings/_rels/drawing17.xml.rels><?xml version="1.0" encoding="UTF-8" standalone="yes"?>
<Relationships xmlns="http://schemas.openxmlformats.org/package/2006/relationships"><Relationship Id="rId1" Type="http://schemas.openxmlformats.org/officeDocument/2006/relationships/hyperlink" Target="#Home!A1"/></Relationships>
</file>

<file path=xl/drawings/_rels/drawing18.xml.rels><?xml version="1.0" encoding="UTF-8" standalone="yes"?>
<Relationships xmlns="http://schemas.openxmlformats.org/package/2006/relationships"><Relationship Id="rId1" Type="http://schemas.openxmlformats.org/officeDocument/2006/relationships/hyperlink" Target="#Home!A1"/></Relationships>
</file>

<file path=xl/drawings/_rels/drawing19.xml.rels><?xml version="1.0" encoding="UTF-8" standalone="yes"?>
<Relationships xmlns="http://schemas.openxmlformats.org/package/2006/relationships"><Relationship Id="rId1" Type="http://schemas.openxmlformats.org/officeDocument/2006/relationships/hyperlink" Target="#Home!A1"/></Relationships>
</file>

<file path=xl/drawings/_rels/drawing20.xml.rels><?xml version="1.0" encoding="UTF-8" standalone="yes"?>
<Relationships xmlns="http://schemas.openxmlformats.org/package/2006/relationships"><Relationship Id="rId1" Type="http://schemas.openxmlformats.org/officeDocument/2006/relationships/hyperlink" Target="#Home!A1"/></Relationships>
</file>

<file path=xl/drawings/_rels/drawing21.xml.rels><?xml version="1.0" encoding="UTF-8" standalone="yes"?>
<Relationships xmlns="http://schemas.openxmlformats.org/package/2006/relationships"><Relationship Id="rId1" Type="http://schemas.openxmlformats.org/officeDocument/2006/relationships/hyperlink" Target="#Home!A1"/></Relationships>
</file>

<file path=xl/drawings/_rels/drawing22.xml.rels><?xml version="1.0" encoding="UTF-8" standalone="yes"?>
<Relationships xmlns="http://schemas.openxmlformats.org/package/2006/relationships"><Relationship Id="rId1" Type="http://schemas.openxmlformats.org/officeDocument/2006/relationships/hyperlink" Target="#Home!A1"/></Relationships>
</file>

<file path=xl/drawings/_rels/drawing23.xml.rels><?xml version="1.0" encoding="UTF-8" standalone="yes"?>
<Relationships xmlns="http://schemas.openxmlformats.org/package/2006/relationships"><Relationship Id="rId1" Type="http://schemas.openxmlformats.org/officeDocument/2006/relationships/hyperlink" Target="#Home!A1"/></Relationships>
</file>

<file path=xl/drawings/_rels/drawing24.xml.rels><?xml version="1.0" encoding="UTF-8" standalone="yes"?>
<Relationships xmlns="http://schemas.openxmlformats.org/package/2006/relationships"><Relationship Id="rId1" Type="http://schemas.openxmlformats.org/officeDocument/2006/relationships/hyperlink" Target="#Home!A1"/></Relationships>
</file>

<file path=xl/drawings/_rels/drawing25.xml.rels><?xml version="1.0" encoding="UTF-8" standalone="yes"?>
<Relationships xmlns="http://schemas.openxmlformats.org/package/2006/relationships"><Relationship Id="rId1" Type="http://schemas.openxmlformats.org/officeDocument/2006/relationships/hyperlink" Target="#Home!A1"/></Relationships>
</file>

<file path=xl/drawings/_rels/drawing26.xml.rels><?xml version="1.0" encoding="UTF-8" standalone="yes"?>
<Relationships xmlns="http://schemas.openxmlformats.org/package/2006/relationships"><Relationship Id="rId1" Type="http://schemas.openxmlformats.org/officeDocument/2006/relationships/hyperlink" Target="#Home!A1"/></Relationships>
</file>

<file path=xl/drawings/_rels/drawing27.xml.rels><?xml version="1.0" encoding="UTF-8" standalone="yes"?>
<Relationships xmlns="http://schemas.openxmlformats.org/package/2006/relationships"><Relationship Id="rId1" Type="http://schemas.openxmlformats.org/officeDocument/2006/relationships/hyperlink" Target="#Home!A1"/></Relationships>
</file>

<file path=xl/drawings/_rels/drawing28.xml.rels><?xml version="1.0" encoding="UTF-8" standalone="yes"?>
<Relationships xmlns="http://schemas.openxmlformats.org/package/2006/relationships"><Relationship Id="rId1" Type="http://schemas.openxmlformats.org/officeDocument/2006/relationships/hyperlink" Target="#Home!A1"/></Relationships>
</file>

<file path=xl/drawings/_rels/drawing29.xml.rels><?xml version="1.0" encoding="UTF-8" standalone="yes"?>
<Relationships xmlns="http://schemas.openxmlformats.org/package/2006/relationships"><Relationship Id="rId1" Type="http://schemas.openxmlformats.org/officeDocument/2006/relationships/hyperlink" Target="#Home!A1"/></Relationships>
</file>

<file path=xl/drawings/_rels/drawing30.xml.rels><?xml version="1.0" encoding="UTF-8" standalone="yes"?>
<Relationships xmlns="http://schemas.openxmlformats.org/package/2006/relationships"><Relationship Id="rId1" Type="http://schemas.openxmlformats.org/officeDocument/2006/relationships/hyperlink" Target="#Home!A1"/></Relationships>
</file>

<file path=xl/drawings/_rels/drawing31.xml.rels><?xml version="1.0" encoding="UTF-8" standalone="yes"?>
<Relationships xmlns="http://schemas.openxmlformats.org/package/2006/relationships"><Relationship Id="rId1" Type="http://schemas.openxmlformats.org/officeDocument/2006/relationships/hyperlink" Target="#Home!A1"/></Relationships>
</file>

<file path=xl/drawings/_rels/drawing32.xml.rels><?xml version="1.0" encoding="UTF-8" standalone="yes"?>
<Relationships xmlns="http://schemas.openxmlformats.org/package/2006/relationships"><Relationship Id="rId1" Type="http://schemas.openxmlformats.org/officeDocument/2006/relationships/hyperlink" Target="#Home!A1"/></Relationships>
</file>

<file path=xl/drawings/_rels/drawing33.xml.rels><?xml version="1.0" encoding="UTF-8" standalone="yes"?>
<Relationships xmlns="http://schemas.openxmlformats.org/package/2006/relationships"><Relationship Id="rId1" Type="http://schemas.openxmlformats.org/officeDocument/2006/relationships/hyperlink" Target="#Home!A1"/></Relationships>
</file>

<file path=xl/drawings/drawing1.xml><?xml version="1.0" encoding="utf-8"?>
<xdr:wsDr xmlns:xdr="http://schemas.openxmlformats.org/drawingml/2006/spreadsheetDrawing" xmlns:a="http://schemas.openxmlformats.org/drawingml/2006/main">
  <xdr:twoCellAnchor>
    <xdr:from>
      <xdr:col>3</xdr:col>
      <xdr:colOff>2858558</xdr:colOff>
      <xdr:row>18</xdr:row>
      <xdr:rowOff>211667</xdr:rowOff>
    </xdr:from>
    <xdr:to>
      <xdr:col>6</xdr:col>
      <xdr:colOff>1393825</xdr:colOff>
      <xdr:row>20</xdr:row>
      <xdr:rowOff>240242</xdr:rowOff>
    </xdr:to>
    <xdr:sp macro="" textlink="">
      <xdr:nvSpPr>
        <xdr:cNvPr id="30" name="Left-Right Arrow 29"/>
        <xdr:cNvSpPr/>
      </xdr:nvSpPr>
      <xdr:spPr>
        <a:xfrm>
          <a:off x="5496983" y="6164792"/>
          <a:ext cx="4755092" cy="676275"/>
        </a:xfrm>
        <a:prstGeom prst="leftRightArrow">
          <a:avLst/>
        </a:prstGeom>
        <a:solidFill>
          <a:schemeClr val="accent4">
            <a:lumMod val="75000"/>
          </a:schemeClr>
        </a:solidFill>
        <a:ln w="25400" cap="flat" cmpd="sng" algn="ctr">
          <a:gradFill>
            <a:gsLst>
              <a:gs pos="54000">
                <a:srgbClr val="92D050"/>
              </a:gs>
              <a:gs pos="73000">
                <a:schemeClr val="accent1">
                  <a:lumMod val="45000"/>
                  <a:lumOff val="55000"/>
                </a:schemeClr>
              </a:gs>
              <a:gs pos="41000">
                <a:schemeClr val="accent6">
                  <a:lumMod val="75000"/>
                </a:schemeClr>
              </a:gs>
              <a:gs pos="100000">
                <a:schemeClr val="accent1">
                  <a:lumMod val="30000"/>
                  <a:lumOff val="70000"/>
                </a:schemeClr>
              </a:gs>
            </a:gsLst>
            <a:lin ang="5400000" scaled="1"/>
          </a:gra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lvl="0" algn="ctr"/>
          <a:r>
            <a:rPr lang="en-IN" sz="1100" b="1">
              <a:solidFill>
                <a:schemeClr val="lt1"/>
              </a:solidFill>
              <a:latin typeface="+mn-lt"/>
              <a:ea typeface="+mn-ea"/>
              <a:cs typeface="+mn-cs"/>
            </a:rPr>
            <a:t>Pension</a:t>
          </a:r>
          <a:r>
            <a:rPr lang="en-IN" sz="1100" b="1" baseline="0">
              <a:solidFill>
                <a:schemeClr val="lt1"/>
              </a:solidFill>
              <a:latin typeface="+mn-lt"/>
              <a:ea typeface="+mn-ea"/>
              <a:cs typeface="+mn-cs"/>
            </a:rPr>
            <a:t> Form </a:t>
          </a:r>
          <a:r>
            <a:rPr lang="mr-IN" sz="1200" b="1">
              <a:solidFill>
                <a:schemeClr val="bg1"/>
              </a:solidFill>
            </a:rPr>
            <a:t> शिट मध्ये आवश्यकती माहिती भरा. </a:t>
          </a:r>
          <a:endParaRPr lang="en-IN" sz="1200" b="1">
            <a:solidFill>
              <a:schemeClr val="bg1"/>
            </a:solidFill>
          </a:endParaRPr>
        </a:p>
      </xdr:txBody>
    </xdr:sp>
    <xdr:clientData fLocksWithSheet="0"/>
  </xdr:twoCellAnchor>
  <xdr:twoCellAnchor>
    <xdr:from>
      <xdr:col>0</xdr:col>
      <xdr:colOff>0</xdr:colOff>
      <xdr:row>1</xdr:row>
      <xdr:rowOff>62440</xdr:rowOff>
    </xdr:from>
    <xdr:to>
      <xdr:col>1</xdr:col>
      <xdr:colOff>1200150</xdr:colOff>
      <xdr:row>16</xdr:row>
      <xdr:rowOff>266700</xdr:rowOff>
    </xdr:to>
    <xdr:sp macro="" textlink="">
      <xdr:nvSpPr>
        <xdr:cNvPr id="31" name="Plaque 30"/>
        <xdr:cNvSpPr/>
      </xdr:nvSpPr>
      <xdr:spPr>
        <a:xfrm>
          <a:off x="0" y="252940"/>
          <a:ext cx="2152650" cy="5319185"/>
        </a:xfrm>
        <a:custGeom>
          <a:avLst/>
          <a:gdLst>
            <a:gd name="connsiteX0" fmla="*/ 0 w 1756833"/>
            <a:gd name="connsiteY0" fmla="*/ 292811 h 4808009"/>
            <a:gd name="connsiteX1" fmla="*/ 292811 w 1756833"/>
            <a:gd name="connsiteY1" fmla="*/ 0 h 4808009"/>
            <a:gd name="connsiteX2" fmla="*/ 1464022 w 1756833"/>
            <a:gd name="connsiteY2" fmla="*/ 0 h 4808009"/>
            <a:gd name="connsiteX3" fmla="*/ 1756833 w 1756833"/>
            <a:gd name="connsiteY3" fmla="*/ 292811 h 4808009"/>
            <a:gd name="connsiteX4" fmla="*/ 1756833 w 1756833"/>
            <a:gd name="connsiteY4" fmla="*/ 4515198 h 4808009"/>
            <a:gd name="connsiteX5" fmla="*/ 1464022 w 1756833"/>
            <a:gd name="connsiteY5" fmla="*/ 4808009 h 4808009"/>
            <a:gd name="connsiteX6" fmla="*/ 292811 w 1756833"/>
            <a:gd name="connsiteY6" fmla="*/ 4808009 h 4808009"/>
            <a:gd name="connsiteX7" fmla="*/ 0 w 1756833"/>
            <a:gd name="connsiteY7" fmla="*/ 4515198 h 4808009"/>
            <a:gd name="connsiteX8" fmla="*/ 0 w 1756833"/>
            <a:gd name="connsiteY8" fmla="*/ 292811 h 4808009"/>
            <a:gd name="connsiteX0" fmla="*/ 0 w 1756833"/>
            <a:gd name="connsiteY0" fmla="*/ 292811 h 4808009"/>
            <a:gd name="connsiteX1" fmla="*/ 292811 w 1756833"/>
            <a:gd name="connsiteY1" fmla="*/ 0 h 4808009"/>
            <a:gd name="connsiteX2" fmla="*/ 1464022 w 1756833"/>
            <a:gd name="connsiteY2" fmla="*/ 0 h 4808009"/>
            <a:gd name="connsiteX3" fmla="*/ 1697567 w 1756833"/>
            <a:gd name="connsiteY3" fmla="*/ 961678 h 4808009"/>
            <a:gd name="connsiteX4" fmla="*/ 1756833 w 1756833"/>
            <a:gd name="connsiteY4" fmla="*/ 4515198 h 4808009"/>
            <a:gd name="connsiteX5" fmla="*/ 1464022 w 1756833"/>
            <a:gd name="connsiteY5" fmla="*/ 4808009 h 4808009"/>
            <a:gd name="connsiteX6" fmla="*/ 292811 w 1756833"/>
            <a:gd name="connsiteY6" fmla="*/ 4808009 h 4808009"/>
            <a:gd name="connsiteX7" fmla="*/ 0 w 1756833"/>
            <a:gd name="connsiteY7" fmla="*/ 4515198 h 4808009"/>
            <a:gd name="connsiteX8" fmla="*/ 0 w 1756833"/>
            <a:gd name="connsiteY8" fmla="*/ 292811 h 4808009"/>
            <a:gd name="connsiteX0" fmla="*/ 0 w 1799166"/>
            <a:gd name="connsiteY0" fmla="*/ 1147944 h 4808009"/>
            <a:gd name="connsiteX1" fmla="*/ 335144 w 1799166"/>
            <a:gd name="connsiteY1" fmla="*/ 0 h 4808009"/>
            <a:gd name="connsiteX2" fmla="*/ 1506355 w 1799166"/>
            <a:gd name="connsiteY2" fmla="*/ 0 h 4808009"/>
            <a:gd name="connsiteX3" fmla="*/ 1739900 w 1799166"/>
            <a:gd name="connsiteY3" fmla="*/ 961678 h 4808009"/>
            <a:gd name="connsiteX4" fmla="*/ 1799166 w 1799166"/>
            <a:gd name="connsiteY4" fmla="*/ 4515198 h 4808009"/>
            <a:gd name="connsiteX5" fmla="*/ 1506355 w 1799166"/>
            <a:gd name="connsiteY5" fmla="*/ 4808009 h 4808009"/>
            <a:gd name="connsiteX6" fmla="*/ 335144 w 1799166"/>
            <a:gd name="connsiteY6" fmla="*/ 4808009 h 4808009"/>
            <a:gd name="connsiteX7" fmla="*/ 42333 w 1799166"/>
            <a:gd name="connsiteY7" fmla="*/ 4515198 h 4808009"/>
            <a:gd name="connsiteX8" fmla="*/ 0 w 1799166"/>
            <a:gd name="connsiteY8" fmla="*/ 1147944 h 4808009"/>
            <a:gd name="connsiteX0" fmla="*/ 0 w 1828089"/>
            <a:gd name="connsiteY0" fmla="*/ 1461211 h 5121276"/>
            <a:gd name="connsiteX1" fmla="*/ 335144 w 1828089"/>
            <a:gd name="connsiteY1" fmla="*/ 313267 h 5121276"/>
            <a:gd name="connsiteX2" fmla="*/ 1828089 w 1828089"/>
            <a:gd name="connsiteY2" fmla="*/ 0 h 5121276"/>
            <a:gd name="connsiteX3" fmla="*/ 1739900 w 1828089"/>
            <a:gd name="connsiteY3" fmla="*/ 1274945 h 5121276"/>
            <a:gd name="connsiteX4" fmla="*/ 1799166 w 1828089"/>
            <a:gd name="connsiteY4" fmla="*/ 4828465 h 5121276"/>
            <a:gd name="connsiteX5" fmla="*/ 1506355 w 1828089"/>
            <a:gd name="connsiteY5" fmla="*/ 5121276 h 5121276"/>
            <a:gd name="connsiteX6" fmla="*/ 335144 w 1828089"/>
            <a:gd name="connsiteY6" fmla="*/ 5121276 h 5121276"/>
            <a:gd name="connsiteX7" fmla="*/ 42333 w 1828089"/>
            <a:gd name="connsiteY7" fmla="*/ 4828465 h 5121276"/>
            <a:gd name="connsiteX8" fmla="*/ 0 w 1828089"/>
            <a:gd name="connsiteY8" fmla="*/ 1461211 h 5121276"/>
            <a:gd name="connsiteX0" fmla="*/ 0 w 1828089"/>
            <a:gd name="connsiteY0" fmla="*/ 1495077 h 5155142"/>
            <a:gd name="connsiteX1" fmla="*/ 47277 w 1828089"/>
            <a:gd name="connsiteY1" fmla="*/ 0 h 5155142"/>
            <a:gd name="connsiteX2" fmla="*/ 1828089 w 1828089"/>
            <a:gd name="connsiteY2" fmla="*/ 33866 h 5155142"/>
            <a:gd name="connsiteX3" fmla="*/ 1739900 w 1828089"/>
            <a:gd name="connsiteY3" fmla="*/ 1308811 h 5155142"/>
            <a:gd name="connsiteX4" fmla="*/ 1799166 w 1828089"/>
            <a:gd name="connsiteY4" fmla="*/ 4862331 h 5155142"/>
            <a:gd name="connsiteX5" fmla="*/ 1506355 w 1828089"/>
            <a:gd name="connsiteY5" fmla="*/ 5155142 h 5155142"/>
            <a:gd name="connsiteX6" fmla="*/ 335144 w 1828089"/>
            <a:gd name="connsiteY6" fmla="*/ 5155142 h 5155142"/>
            <a:gd name="connsiteX7" fmla="*/ 42333 w 1828089"/>
            <a:gd name="connsiteY7" fmla="*/ 4862331 h 5155142"/>
            <a:gd name="connsiteX8" fmla="*/ 0 w 1828089"/>
            <a:gd name="connsiteY8" fmla="*/ 1495077 h 5155142"/>
            <a:gd name="connsiteX0" fmla="*/ 0 w 1828089"/>
            <a:gd name="connsiteY0" fmla="*/ 1495077 h 5155142"/>
            <a:gd name="connsiteX1" fmla="*/ 47277 w 1828089"/>
            <a:gd name="connsiteY1" fmla="*/ 0 h 5155142"/>
            <a:gd name="connsiteX2" fmla="*/ 1828089 w 1828089"/>
            <a:gd name="connsiteY2" fmla="*/ 33866 h 5155142"/>
            <a:gd name="connsiteX3" fmla="*/ 1739900 w 1828089"/>
            <a:gd name="connsiteY3" fmla="*/ 1308811 h 5155142"/>
            <a:gd name="connsiteX4" fmla="*/ 1799166 w 1828089"/>
            <a:gd name="connsiteY4" fmla="*/ 4862331 h 5155142"/>
            <a:gd name="connsiteX5" fmla="*/ 1455555 w 1828089"/>
            <a:gd name="connsiteY5" fmla="*/ 2750609 h 5155142"/>
            <a:gd name="connsiteX6" fmla="*/ 335144 w 1828089"/>
            <a:gd name="connsiteY6" fmla="*/ 5155142 h 5155142"/>
            <a:gd name="connsiteX7" fmla="*/ 42333 w 1828089"/>
            <a:gd name="connsiteY7" fmla="*/ 4862331 h 5155142"/>
            <a:gd name="connsiteX8" fmla="*/ 0 w 1828089"/>
            <a:gd name="connsiteY8" fmla="*/ 1495077 h 5155142"/>
            <a:gd name="connsiteX0" fmla="*/ 0 w 1828089"/>
            <a:gd name="connsiteY0" fmla="*/ 1495077 h 5155142"/>
            <a:gd name="connsiteX1" fmla="*/ 47277 w 1828089"/>
            <a:gd name="connsiteY1" fmla="*/ 0 h 5155142"/>
            <a:gd name="connsiteX2" fmla="*/ 1828089 w 1828089"/>
            <a:gd name="connsiteY2" fmla="*/ 33866 h 5155142"/>
            <a:gd name="connsiteX3" fmla="*/ 1739900 w 1828089"/>
            <a:gd name="connsiteY3" fmla="*/ 1308811 h 5155142"/>
            <a:gd name="connsiteX4" fmla="*/ 1799166 w 1828089"/>
            <a:gd name="connsiteY4" fmla="*/ 4862331 h 5155142"/>
            <a:gd name="connsiteX5" fmla="*/ 1455555 w 1828089"/>
            <a:gd name="connsiteY5" fmla="*/ 2750609 h 5155142"/>
            <a:gd name="connsiteX6" fmla="*/ 335144 w 1828089"/>
            <a:gd name="connsiteY6" fmla="*/ 5155142 h 5155142"/>
            <a:gd name="connsiteX7" fmla="*/ 42333 w 1828089"/>
            <a:gd name="connsiteY7" fmla="*/ 2762597 h 5155142"/>
            <a:gd name="connsiteX8" fmla="*/ 0 w 1828089"/>
            <a:gd name="connsiteY8" fmla="*/ 1495077 h 5155142"/>
            <a:gd name="connsiteX0" fmla="*/ 0 w 1828089"/>
            <a:gd name="connsiteY0" fmla="*/ 1495077 h 4862331"/>
            <a:gd name="connsiteX1" fmla="*/ 47277 w 1828089"/>
            <a:gd name="connsiteY1" fmla="*/ 0 h 4862331"/>
            <a:gd name="connsiteX2" fmla="*/ 1828089 w 1828089"/>
            <a:gd name="connsiteY2" fmla="*/ 33866 h 4862331"/>
            <a:gd name="connsiteX3" fmla="*/ 1739900 w 1828089"/>
            <a:gd name="connsiteY3" fmla="*/ 1308811 h 4862331"/>
            <a:gd name="connsiteX4" fmla="*/ 1799166 w 1828089"/>
            <a:gd name="connsiteY4" fmla="*/ 4862331 h 4862331"/>
            <a:gd name="connsiteX5" fmla="*/ 1455555 w 1828089"/>
            <a:gd name="connsiteY5" fmla="*/ 2750609 h 4862331"/>
            <a:gd name="connsiteX6" fmla="*/ 631478 w 1828089"/>
            <a:gd name="connsiteY6" fmla="*/ 2852209 h 4862331"/>
            <a:gd name="connsiteX7" fmla="*/ 42333 w 1828089"/>
            <a:gd name="connsiteY7" fmla="*/ 2762597 h 4862331"/>
            <a:gd name="connsiteX8" fmla="*/ 0 w 1828089"/>
            <a:gd name="connsiteY8" fmla="*/ 1495077 h 4862331"/>
            <a:gd name="connsiteX0" fmla="*/ 0 w 1828089"/>
            <a:gd name="connsiteY0" fmla="*/ 1495077 h 4159598"/>
            <a:gd name="connsiteX1" fmla="*/ 47277 w 1828089"/>
            <a:gd name="connsiteY1" fmla="*/ 0 h 4159598"/>
            <a:gd name="connsiteX2" fmla="*/ 1828089 w 1828089"/>
            <a:gd name="connsiteY2" fmla="*/ 33866 h 4159598"/>
            <a:gd name="connsiteX3" fmla="*/ 1739900 w 1828089"/>
            <a:gd name="connsiteY3" fmla="*/ 1308811 h 4159598"/>
            <a:gd name="connsiteX4" fmla="*/ 1790699 w 1828089"/>
            <a:gd name="connsiteY4" fmla="*/ 4159598 h 4159598"/>
            <a:gd name="connsiteX5" fmla="*/ 1455555 w 1828089"/>
            <a:gd name="connsiteY5" fmla="*/ 2750609 h 4159598"/>
            <a:gd name="connsiteX6" fmla="*/ 631478 w 1828089"/>
            <a:gd name="connsiteY6" fmla="*/ 2852209 h 4159598"/>
            <a:gd name="connsiteX7" fmla="*/ 42333 w 1828089"/>
            <a:gd name="connsiteY7" fmla="*/ 2762597 h 4159598"/>
            <a:gd name="connsiteX8" fmla="*/ 0 w 1828089"/>
            <a:gd name="connsiteY8" fmla="*/ 1495077 h 4159598"/>
            <a:gd name="connsiteX0" fmla="*/ 0 w 1828089"/>
            <a:gd name="connsiteY0" fmla="*/ 1495077 h 2852209"/>
            <a:gd name="connsiteX1" fmla="*/ 47277 w 1828089"/>
            <a:gd name="connsiteY1" fmla="*/ 0 h 2852209"/>
            <a:gd name="connsiteX2" fmla="*/ 1828089 w 1828089"/>
            <a:gd name="connsiteY2" fmla="*/ 33866 h 2852209"/>
            <a:gd name="connsiteX3" fmla="*/ 1739900 w 1828089"/>
            <a:gd name="connsiteY3" fmla="*/ 1308811 h 2852209"/>
            <a:gd name="connsiteX4" fmla="*/ 1790699 w 1828089"/>
            <a:gd name="connsiteY4" fmla="*/ 2762598 h 2852209"/>
            <a:gd name="connsiteX5" fmla="*/ 1455555 w 1828089"/>
            <a:gd name="connsiteY5" fmla="*/ 2750609 h 2852209"/>
            <a:gd name="connsiteX6" fmla="*/ 631478 w 1828089"/>
            <a:gd name="connsiteY6" fmla="*/ 2852209 h 2852209"/>
            <a:gd name="connsiteX7" fmla="*/ 42333 w 1828089"/>
            <a:gd name="connsiteY7" fmla="*/ 2762597 h 2852209"/>
            <a:gd name="connsiteX8" fmla="*/ 0 w 1828089"/>
            <a:gd name="connsiteY8" fmla="*/ 1495077 h 2852209"/>
            <a:gd name="connsiteX0" fmla="*/ 0 w 1828089"/>
            <a:gd name="connsiteY0" fmla="*/ 1495077 h 2852209"/>
            <a:gd name="connsiteX1" fmla="*/ 47277 w 1828089"/>
            <a:gd name="connsiteY1" fmla="*/ 0 h 2852209"/>
            <a:gd name="connsiteX2" fmla="*/ 1828089 w 1828089"/>
            <a:gd name="connsiteY2" fmla="*/ 33866 h 2852209"/>
            <a:gd name="connsiteX3" fmla="*/ 1739900 w 1828089"/>
            <a:gd name="connsiteY3" fmla="*/ 1308811 h 2852209"/>
            <a:gd name="connsiteX4" fmla="*/ 1790699 w 1828089"/>
            <a:gd name="connsiteY4" fmla="*/ 2762598 h 2852209"/>
            <a:gd name="connsiteX5" fmla="*/ 1455555 w 1828089"/>
            <a:gd name="connsiteY5" fmla="*/ 2750609 h 2852209"/>
            <a:gd name="connsiteX6" fmla="*/ 1383241 w 1828089"/>
            <a:gd name="connsiteY6" fmla="*/ 2774952 h 2852209"/>
            <a:gd name="connsiteX7" fmla="*/ 631478 w 1828089"/>
            <a:gd name="connsiteY7" fmla="*/ 2852209 h 2852209"/>
            <a:gd name="connsiteX8" fmla="*/ 42333 w 1828089"/>
            <a:gd name="connsiteY8" fmla="*/ 2762597 h 2852209"/>
            <a:gd name="connsiteX9" fmla="*/ 0 w 1828089"/>
            <a:gd name="connsiteY9" fmla="*/ 1495077 h 2852209"/>
            <a:gd name="connsiteX0" fmla="*/ 0 w 1870422"/>
            <a:gd name="connsiteY0" fmla="*/ 326677 h 2852209"/>
            <a:gd name="connsiteX1" fmla="*/ 89610 w 1870422"/>
            <a:gd name="connsiteY1" fmla="*/ 0 h 2852209"/>
            <a:gd name="connsiteX2" fmla="*/ 1870422 w 1870422"/>
            <a:gd name="connsiteY2" fmla="*/ 33866 h 2852209"/>
            <a:gd name="connsiteX3" fmla="*/ 1782233 w 1870422"/>
            <a:gd name="connsiteY3" fmla="*/ 1308811 h 2852209"/>
            <a:gd name="connsiteX4" fmla="*/ 1833032 w 1870422"/>
            <a:gd name="connsiteY4" fmla="*/ 2762598 h 2852209"/>
            <a:gd name="connsiteX5" fmla="*/ 1497888 w 1870422"/>
            <a:gd name="connsiteY5" fmla="*/ 2750609 h 2852209"/>
            <a:gd name="connsiteX6" fmla="*/ 1425574 w 1870422"/>
            <a:gd name="connsiteY6" fmla="*/ 2774952 h 2852209"/>
            <a:gd name="connsiteX7" fmla="*/ 673811 w 1870422"/>
            <a:gd name="connsiteY7" fmla="*/ 2852209 h 2852209"/>
            <a:gd name="connsiteX8" fmla="*/ 84666 w 1870422"/>
            <a:gd name="connsiteY8" fmla="*/ 2762597 h 2852209"/>
            <a:gd name="connsiteX9" fmla="*/ 0 w 1870422"/>
            <a:gd name="connsiteY9" fmla="*/ 326677 h 2852209"/>
            <a:gd name="connsiteX0" fmla="*/ 0 w 1870422"/>
            <a:gd name="connsiteY0" fmla="*/ 639943 h 3165475"/>
            <a:gd name="connsiteX1" fmla="*/ 89610 w 1870422"/>
            <a:gd name="connsiteY1" fmla="*/ 0 h 3165475"/>
            <a:gd name="connsiteX2" fmla="*/ 1870422 w 1870422"/>
            <a:gd name="connsiteY2" fmla="*/ 347132 h 3165475"/>
            <a:gd name="connsiteX3" fmla="*/ 1782233 w 1870422"/>
            <a:gd name="connsiteY3" fmla="*/ 1622077 h 3165475"/>
            <a:gd name="connsiteX4" fmla="*/ 1833032 w 1870422"/>
            <a:gd name="connsiteY4" fmla="*/ 3075864 h 3165475"/>
            <a:gd name="connsiteX5" fmla="*/ 1497888 w 1870422"/>
            <a:gd name="connsiteY5" fmla="*/ 3063875 h 3165475"/>
            <a:gd name="connsiteX6" fmla="*/ 1425574 w 1870422"/>
            <a:gd name="connsiteY6" fmla="*/ 3088218 h 3165475"/>
            <a:gd name="connsiteX7" fmla="*/ 673811 w 1870422"/>
            <a:gd name="connsiteY7" fmla="*/ 3165475 h 3165475"/>
            <a:gd name="connsiteX8" fmla="*/ 84666 w 1870422"/>
            <a:gd name="connsiteY8" fmla="*/ 3075863 h 3165475"/>
            <a:gd name="connsiteX9" fmla="*/ 0 w 1870422"/>
            <a:gd name="connsiteY9" fmla="*/ 639943 h 3165475"/>
            <a:gd name="connsiteX0" fmla="*/ 0 w 1833032"/>
            <a:gd name="connsiteY0" fmla="*/ 690744 h 3216276"/>
            <a:gd name="connsiteX1" fmla="*/ 89610 w 1833032"/>
            <a:gd name="connsiteY1" fmla="*/ 50801 h 3216276"/>
            <a:gd name="connsiteX2" fmla="*/ 1734955 w 1833032"/>
            <a:gd name="connsiteY2" fmla="*/ 0 h 3216276"/>
            <a:gd name="connsiteX3" fmla="*/ 1782233 w 1833032"/>
            <a:gd name="connsiteY3" fmla="*/ 1672878 h 3216276"/>
            <a:gd name="connsiteX4" fmla="*/ 1833032 w 1833032"/>
            <a:gd name="connsiteY4" fmla="*/ 3126665 h 3216276"/>
            <a:gd name="connsiteX5" fmla="*/ 1497888 w 1833032"/>
            <a:gd name="connsiteY5" fmla="*/ 3114676 h 3216276"/>
            <a:gd name="connsiteX6" fmla="*/ 1425574 w 1833032"/>
            <a:gd name="connsiteY6" fmla="*/ 3139019 h 3216276"/>
            <a:gd name="connsiteX7" fmla="*/ 673811 w 1833032"/>
            <a:gd name="connsiteY7" fmla="*/ 3216276 h 3216276"/>
            <a:gd name="connsiteX8" fmla="*/ 84666 w 1833032"/>
            <a:gd name="connsiteY8" fmla="*/ 3126664 h 3216276"/>
            <a:gd name="connsiteX9" fmla="*/ 0 w 1833032"/>
            <a:gd name="connsiteY9" fmla="*/ 690744 h 3216276"/>
            <a:gd name="connsiteX0" fmla="*/ 0 w 1833032"/>
            <a:gd name="connsiteY0" fmla="*/ 690744 h 3216276"/>
            <a:gd name="connsiteX1" fmla="*/ 89610 w 1833032"/>
            <a:gd name="connsiteY1" fmla="*/ 50801 h 3216276"/>
            <a:gd name="connsiteX2" fmla="*/ 1734955 w 1833032"/>
            <a:gd name="connsiteY2" fmla="*/ 0 h 3216276"/>
            <a:gd name="connsiteX3" fmla="*/ 1773767 w 1833032"/>
            <a:gd name="connsiteY3" fmla="*/ 758478 h 3216276"/>
            <a:gd name="connsiteX4" fmla="*/ 1833032 w 1833032"/>
            <a:gd name="connsiteY4" fmla="*/ 3126665 h 3216276"/>
            <a:gd name="connsiteX5" fmla="*/ 1497888 w 1833032"/>
            <a:gd name="connsiteY5" fmla="*/ 3114676 h 3216276"/>
            <a:gd name="connsiteX6" fmla="*/ 1425574 w 1833032"/>
            <a:gd name="connsiteY6" fmla="*/ 3139019 h 3216276"/>
            <a:gd name="connsiteX7" fmla="*/ 673811 w 1833032"/>
            <a:gd name="connsiteY7" fmla="*/ 3216276 h 3216276"/>
            <a:gd name="connsiteX8" fmla="*/ 84666 w 1833032"/>
            <a:gd name="connsiteY8" fmla="*/ 3126664 h 3216276"/>
            <a:gd name="connsiteX9" fmla="*/ 0 w 1833032"/>
            <a:gd name="connsiteY9" fmla="*/ 690744 h 3216276"/>
            <a:gd name="connsiteX0" fmla="*/ 0 w 1934632"/>
            <a:gd name="connsiteY0" fmla="*/ 834677 h 3216276"/>
            <a:gd name="connsiteX1" fmla="*/ 191210 w 1934632"/>
            <a:gd name="connsiteY1" fmla="*/ 50801 h 3216276"/>
            <a:gd name="connsiteX2" fmla="*/ 1836555 w 1934632"/>
            <a:gd name="connsiteY2" fmla="*/ 0 h 3216276"/>
            <a:gd name="connsiteX3" fmla="*/ 1875367 w 1934632"/>
            <a:gd name="connsiteY3" fmla="*/ 758478 h 3216276"/>
            <a:gd name="connsiteX4" fmla="*/ 1934632 w 1934632"/>
            <a:gd name="connsiteY4" fmla="*/ 3126665 h 3216276"/>
            <a:gd name="connsiteX5" fmla="*/ 1599488 w 1934632"/>
            <a:gd name="connsiteY5" fmla="*/ 3114676 h 3216276"/>
            <a:gd name="connsiteX6" fmla="*/ 1527174 w 1934632"/>
            <a:gd name="connsiteY6" fmla="*/ 3139019 h 3216276"/>
            <a:gd name="connsiteX7" fmla="*/ 775411 w 1934632"/>
            <a:gd name="connsiteY7" fmla="*/ 3216276 h 3216276"/>
            <a:gd name="connsiteX8" fmla="*/ 186266 w 1934632"/>
            <a:gd name="connsiteY8" fmla="*/ 3126664 h 3216276"/>
            <a:gd name="connsiteX9" fmla="*/ 0 w 1934632"/>
            <a:gd name="connsiteY9" fmla="*/ 834677 h 3216276"/>
            <a:gd name="connsiteX0" fmla="*/ 0 w 1883832"/>
            <a:gd name="connsiteY0" fmla="*/ 343610 h 3216276"/>
            <a:gd name="connsiteX1" fmla="*/ 140410 w 1883832"/>
            <a:gd name="connsiteY1" fmla="*/ 50801 h 3216276"/>
            <a:gd name="connsiteX2" fmla="*/ 1785755 w 1883832"/>
            <a:gd name="connsiteY2" fmla="*/ 0 h 3216276"/>
            <a:gd name="connsiteX3" fmla="*/ 1824567 w 1883832"/>
            <a:gd name="connsiteY3" fmla="*/ 758478 h 3216276"/>
            <a:gd name="connsiteX4" fmla="*/ 1883832 w 1883832"/>
            <a:gd name="connsiteY4" fmla="*/ 3126665 h 3216276"/>
            <a:gd name="connsiteX5" fmla="*/ 1548688 w 1883832"/>
            <a:gd name="connsiteY5" fmla="*/ 3114676 h 3216276"/>
            <a:gd name="connsiteX6" fmla="*/ 1476374 w 1883832"/>
            <a:gd name="connsiteY6" fmla="*/ 3139019 h 3216276"/>
            <a:gd name="connsiteX7" fmla="*/ 724611 w 1883832"/>
            <a:gd name="connsiteY7" fmla="*/ 3216276 h 3216276"/>
            <a:gd name="connsiteX8" fmla="*/ 135466 w 1883832"/>
            <a:gd name="connsiteY8" fmla="*/ 3126664 h 3216276"/>
            <a:gd name="connsiteX9" fmla="*/ 0 w 1883832"/>
            <a:gd name="connsiteY9" fmla="*/ 343610 h 321627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883832" h="3216276">
              <a:moveTo>
                <a:pt x="0" y="343610"/>
              </a:moveTo>
              <a:cubicBezTo>
                <a:pt x="161715" y="343610"/>
                <a:pt x="140410" y="212516"/>
                <a:pt x="140410" y="50801"/>
              </a:cubicBezTo>
              <a:lnTo>
                <a:pt x="1785755" y="0"/>
              </a:lnTo>
              <a:cubicBezTo>
                <a:pt x="1785755" y="161715"/>
                <a:pt x="1662852" y="758478"/>
                <a:pt x="1824567" y="758478"/>
              </a:cubicBezTo>
              <a:cubicBezTo>
                <a:pt x="1824567" y="2165940"/>
                <a:pt x="1883832" y="1719203"/>
                <a:pt x="1883832" y="3126665"/>
              </a:cubicBezTo>
              <a:cubicBezTo>
                <a:pt x="1722117" y="3126665"/>
                <a:pt x="1548688" y="2952961"/>
                <a:pt x="1548688" y="3114676"/>
              </a:cubicBezTo>
              <a:cubicBezTo>
                <a:pt x="1499183" y="3119968"/>
                <a:pt x="1525879" y="3133727"/>
                <a:pt x="1476374" y="3139019"/>
              </a:cubicBezTo>
              <a:lnTo>
                <a:pt x="724611" y="3216276"/>
              </a:lnTo>
              <a:cubicBezTo>
                <a:pt x="724611" y="3054561"/>
                <a:pt x="297181" y="3126664"/>
                <a:pt x="135466" y="3126664"/>
              </a:cubicBezTo>
              <a:lnTo>
                <a:pt x="0" y="343610"/>
              </a:lnTo>
              <a:close/>
            </a:path>
          </a:pathLst>
        </a:custGeom>
        <a:solidFill>
          <a:schemeClr val="accent4">
            <a:lumMod val="40000"/>
            <a:lumOff val="60000"/>
          </a:schemeClr>
        </a:solidFill>
        <a:ln w="9525" cap="flat" cmpd="sng" algn="ctr">
          <a:gradFill flip="none" rotWithShape="1">
            <a:gsLst>
              <a:gs pos="0">
                <a:srgbClr val="000082"/>
              </a:gs>
              <a:gs pos="30000">
                <a:srgbClr val="66008F"/>
              </a:gs>
              <a:gs pos="64999">
                <a:srgbClr val="BA0066"/>
              </a:gs>
              <a:gs pos="89999">
                <a:srgbClr val="FF0000"/>
              </a:gs>
              <a:gs pos="100000">
                <a:srgbClr val="FF8200"/>
              </a:gs>
            </a:gsLst>
            <a:path path="circle">
              <a:fillToRect l="100000" t="100000"/>
            </a:path>
            <a:tileRect r="-100000" b="-100000"/>
          </a:gradFill>
          <a:prstDash val="solid"/>
        </a:ln>
        <a:effectLst>
          <a:outerShdw blurRad="63500" sx="102000" sy="102000" algn="ctr" rotWithShape="0">
            <a:prstClr val="black">
              <a:alpha val="40000"/>
            </a:prstClr>
          </a:outerShdw>
        </a:effectLst>
      </xdr:spPr>
      <xdr:style>
        <a:lnRef idx="1">
          <a:schemeClr val="accent3"/>
        </a:lnRef>
        <a:fillRef idx="2">
          <a:schemeClr val="accent3"/>
        </a:fillRef>
        <a:effectRef idx="1">
          <a:schemeClr val="accent3"/>
        </a:effectRef>
        <a:fontRef idx="minor">
          <a:schemeClr val="dk1"/>
        </a:fontRef>
      </xdr:style>
      <xdr:txBody>
        <a:bodyPr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hi-IN" sz="1800" b="1">
              <a:solidFill>
                <a:srgbClr val="0070C0"/>
              </a:solidFill>
              <a:latin typeface="+mn-lt"/>
              <a:ea typeface="+mn-ea"/>
              <a:cs typeface="+mn-cs"/>
            </a:rPr>
            <a:t>सूचना </a:t>
          </a:r>
        </a:p>
        <a:p>
          <a:pPr marL="0" marR="0" lvl="0" indent="0" algn="l" defTabSz="914400" eaLnBrk="1" fontAlgn="auto" latinLnBrk="0" hangingPunct="1">
            <a:lnSpc>
              <a:spcPct val="100000"/>
            </a:lnSpc>
            <a:spcBef>
              <a:spcPts val="0"/>
            </a:spcBef>
            <a:spcAft>
              <a:spcPts val="0"/>
            </a:spcAft>
            <a:buClrTx/>
            <a:buSzTx/>
            <a:buFontTx/>
            <a:buNone/>
            <a:tabLst/>
            <a:defRPr/>
          </a:pPr>
          <a:endParaRPr lang="mr-IN" sz="1200" b="1">
            <a:solidFill>
              <a:srgbClr val="0070C0"/>
            </a:solidFill>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lang="en-IN" sz="2000" b="1">
              <a:solidFill>
                <a:srgbClr val="0070C0"/>
              </a:solidFill>
              <a:latin typeface="+mn-lt"/>
              <a:ea typeface="+mn-ea"/>
              <a:cs typeface="+mn-cs"/>
            </a:rPr>
            <a:t> Pension</a:t>
          </a:r>
          <a:r>
            <a:rPr lang="en-IN" sz="2000" b="1" baseline="0">
              <a:solidFill>
                <a:srgbClr val="0070C0"/>
              </a:solidFill>
              <a:latin typeface="+mn-lt"/>
              <a:ea typeface="+mn-ea"/>
              <a:cs typeface="+mn-cs"/>
            </a:rPr>
            <a:t> Form </a:t>
          </a:r>
        </a:p>
        <a:p>
          <a:pPr marL="0" marR="0" lvl="0" indent="0" algn="ctr" defTabSz="914400" eaLnBrk="1" fontAlgn="auto" latinLnBrk="0" hangingPunct="1">
            <a:lnSpc>
              <a:spcPct val="100000"/>
            </a:lnSpc>
            <a:spcBef>
              <a:spcPts val="0"/>
            </a:spcBef>
            <a:spcAft>
              <a:spcPts val="0"/>
            </a:spcAft>
            <a:buClrTx/>
            <a:buSzTx/>
            <a:buFontTx/>
            <a:buNone/>
            <a:tabLst/>
            <a:defRPr/>
          </a:pPr>
          <a:r>
            <a:rPr lang="en-IN" sz="1800" b="1">
              <a:solidFill>
                <a:srgbClr val="0070C0"/>
              </a:solidFill>
              <a:latin typeface="+mn-lt"/>
              <a:ea typeface="+mn-ea"/>
              <a:cs typeface="+mn-cs"/>
            </a:rPr>
            <a:t>शिट</a:t>
          </a:r>
          <a:r>
            <a:rPr lang="en-IN" sz="2000" b="1">
              <a:solidFill>
                <a:srgbClr val="0070C0"/>
              </a:solidFill>
              <a:latin typeface="+mn-lt"/>
              <a:ea typeface="+mn-ea"/>
              <a:cs typeface="+mn-cs"/>
            </a:rPr>
            <a:t> </a:t>
          </a:r>
          <a:r>
            <a:rPr lang="mr-IN" sz="1600" b="1">
              <a:solidFill>
                <a:srgbClr val="0070C0"/>
              </a:solidFill>
              <a:latin typeface="+mn-lt"/>
              <a:ea typeface="+mn-ea"/>
              <a:cs typeface="+mn-cs"/>
            </a:rPr>
            <a:t>मध्येच माहिती भरा </a:t>
          </a:r>
          <a:r>
            <a:rPr lang="en-US" sz="1600" b="1">
              <a:solidFill>
                <a:srgbClr val="0070C0"/>
              </a:solidFill>
              <a:latin typeface="+mn-lt"/>
              <a:ea typeface="+mn-ea"/>
              <a:cs typeface="+mn-cs"/>
            </a:rPr>
            <a:t> </a:t>
          </a:r>
        </a:p>
        <a:p>
          <a:pPr marL="0" marR="0" lvl="0" indent="0" algn="ctr" defTabSz="914400" eaLnBrk="1" fontAlgn="auto" latinLnBrk="0" hangingPunct="1">
            <a:lnSpc>
              <a:spcPct val="100000"/>
            </a:lnSpc>
            <a:spcBef>
              <a:spcPts val="0"/>
            </a:spcBef>
            <a:spcAft>
              <a:spcPts val="0"/>
            </a:spcAft>
            <a:buClrTx/>
            <a:buSzTx/>
            <a:buFontTx/>
            <a:buNone/>
            <a:tabLst/>
            <a:defRPr/>
          </a:pPr>
          <a:r>
            <a:rPr lang="hi-IN" sz="1600" b="1">
              <a:solidFill>
                <a:schemeClr val="accent2"/>
              </a:solidFill>
              <a:latin typeface="+mn-lt"/>
              <a:ea typeface="+mn-ea"/>
              <a:cs typeface="+mn-cs"/>
            </a:rPr>
            <a:t>( </a:t>
          </a:r>
          <a:r>
            <a:rPr lang="en-IN" sz="1600" b="1">
              <a:solidFill>
                <a:schemeClr val="accent2"/>
              </a:solidFill>
              <a:latin typeface="+mn-lt"/>
              <a:ea typeface="+mn-ea"/>
              <a:cs typeface="+mn-cs"/>
            </a:rPr>
            <a:t>Blue</a:t>
          </a:r>
          <a:r>
            <a:rPr lang="en-IN" sz="1600" b="1" baseline="0">
              <a:solidFill>
                <a:schemeClr val="accent2"/>
              </a:solidFill>
              <a:latin typeface="+mn-lt"/>
              <a:ea typeface="+mn-ea"/>
              <a:cs typeface="+mn-cs"/>
            </a:rPr>
            <a:t> </a:t>
          </a:r>
          <a:r>
            <a:rPr lang="en-IN" sz="1600" b="1">
              <a:solidFill>
                <a:schemeClr val="accent2"/>
              </a:solidFill>
              <a:latin typeface="+mn-lt"/>
              <a:ea typeface="+mn-ea"/>
              <a:cs typeface="+mn-cs"/>
            </a:rPr>
            <a:t> </a:t>
          </a:r>
          <a:r>
            <a:rPr lang="hi-IN" sz="1600" b="1">
              <a:solidFill>
                <a:schemeClr val="accent2"/>
              </a:solidFill>
              <a:latin typeface="+mn-lt"/>
              <a:ea typeface="+mn-ea"/>
              <a:cs typeface="+mn-cs"/>
            </a:rPr>
            <a:t>रंग असलेले ठिकाणी )</a:t>
          </a:r>
        </a:p>
        <a:p>
          <a:pPr marL="0" marR="0" lvl="0" indent="0" algn="ctr" defTabSz="914400" eaLnBrk="1" fontAlgn="auto" latinLnBrk="0" hangingPunct="1">
            <a:lnSpc>
              <a:spcPct val="100000"/>
            </a:lnSpc>
            <a:spcBef>
              <a:spcPts val="0"/>
            </a:spcBef>
            <a:spcAft>
              <a:spcPts val="0"/>
            </a:spcAft>
            <a:buClrTx/>
            <a:buSzTx/>
            <a:buFontTx/>
            <a:buNone/>
            <a:tabLst/>
            <a:defRPr/>
          </a:pPr>
          <a:endParaRPr lang="mr-IN" sz="1050" b="1">
            <a:solidFill>
              <a:srgbClr val="FF0000"/>
            </a:solidFill>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n-US" sz="1000" b="1"/>
        </a:p>
        <a:p>
          <a:pPr marL="0" marR="0" lvl="0" indent="0" algn="ctr" defTabSz="914400" eaLnBrk="1" fontAlgn="auto" latinLnBrk="0" hangingPunct="1">
            <a:lnSpc>
              <a:spcPct val="100000"/>
            </a:lnSpc>
            <a:spcBef>
              <a:spcPts val="0"/>
            </a:spcBef>
            <a:spcAft>
              <a:spcPts val="0"/>
            </a:spcAft>
            <a:buClrTx/>
            <a:buSzTx/>
            <a:buFontTx/>
            <a:buNone/>
            <a:tabLst/>
            <a:defRPr/>
          </a:pPr>
          <a:r>
            <a:rPr lang="en-US" sz="1100" b="1"/>
            <a:t> </a:t>
          </a:r>
          <a:r>
            <a:rPr lang="mr-IN" sz="1400" b="1"/>
            <a:t>प्रपत्र  Direct  तयार होतील. </a:t>
          </a:r>
        </a:p>
        <a:p>
          <a:pPr marL="0" marR="0" lvl="0" indent="0" algn="ctr" defTabSz="914400" eaLnBrk="1" fontAlgn="auto" latinLnBrk="0" hangingPunct="1">
            <a:lnSpc>
              <a:spcPct val="100000"/>
            </a:lnSpc>
            <a:spcBef>
              <a:spcPts val="0"/>
            </a:spcBef>
            <a:spcAft>
              <a:spcPts val="0"/>
            </a:spcAft>
            <a:buClrTx/>
            <a:buSzTx/>
            <a:buFontTx/>
            <a:buNone/>
            <a:tabLst/>
            <a:defRPr/>
          </a:pPr>
          <a:endParaRPr lang="en-US" sz="1000" b="1"/>
        </a:p>
        <a:p>
          <a:pPr marL="0" marR="0" lvl="0" indent="0" algn="ctr" defTabSz="914400" eaLnBrk="1" fontAlgn="auto" latinLnBrk="0" hangingPunct="1">
            <a:lnSpc>
              <a:spcPct val="100000"/>
            </a:lnSpc>
            <a:spcBef>
              <a:spcPts val="0"/>
            </a:spcBef>
            <a:spcAft>
              <a:spcPts val="0"/>
            </a:spcAft>
            <a:buClrTx/>
            <a:buSzTx/>
            <a:buFontTx/>
            <a:buNone/>
            <a:tabLst/>
            <a:defRPr/>
          </a:pPr>
          <a:r>
            <a:rPr lang="hi-IN" sz="1800" b="0"/>
            <a:t>वेळोवेळी जाहिर </a:t>
          </a:r>
          <a:endParaRPr lang="mr-IN" sz="1800" b="0"/>
        </a:p>
        <a:p>
          <a:pPr marL="0" marR="0" lvl="0" indent="0" algn="ctr" defTabSz="914400" eaLnBrk="1" fontAlgn="auto" latinLnBrk="0" hangingPunct="1">
            <a:lnSpc>
              <a:spcPct val="100000"/>
            </a:lnSpc>
            <a:spcBef>
              <a:spcPts val="0"/>
            </a:spcBef>
            <a:spcAft>
              <a:spcPts val="0"/>
            </a:spcAft>
            <a:buClrTx/>
            <a:buSzTx/>
            <a:buFontTx/>
            <a:buNone/>
            <a:tabLst/>
            <a:defRPr/>
          </a:pPr>
          <a:r>
            <a:rPr lang="hi-IN" sz="1800" b="0"/>
            <a:t>होणा-या DA दर DA Rates sheet मधे भरावेत</a:t>
          </a:r>
          <a:r>
            <a:rPr lang="hi-IN" sz="2400" b="0"/>
            <a:t> </a:t>
          </a:r>
          <a:endParaRPr lang="en-IN" sz="2400" b="0"/>
        </a:p>
      </xdr:txBody>
    </xdr:sp>
    <xdr:clientData fLocksWithSheet="0"/>
  </xdr:twoCellAnchor>
  <xdr:twoCellAnchor>
    <xdr:from>
      <xdr:col>4</xdr:col>
      <xdr:colOff>9525</xdr:colOff>
      <xdr:row>2</xdr:row>
      <xdr:rowOff>382904</xdr:rowOff>
    </xdr:from>
    <xdr:to>
      <xdr:col>5</xdr:col>
      <xdr:colOff>0</xdr:colOff>
      <xdr:row>3</xdr:row>
      <xdr:rowOff>295274</xdr:rowOff>
    </xdr:to>
    <xdr:sp macro="" textlink="">
      <xdr:nvSpPr>
        <xdr:cNvPr id="64" name="Bevel 63">
          <a:hlinkClick xmlns:r="http://schemas.openxmlformats.org/officeDocument/2006/relationships" r:id="rId1" tooltip="प्रपत्र 5"/>
        </xdr:cNvPr>
        <xdr:cNvSpPr/>
      </xdr:nvSpPr>
      <xdr:spPr>
        <a:xfrm>
          <a:off x="5695950" y="840104"/>
          <a:ext cx="1219200" cy="321945"/>
        </a:xfrm>
        <a:prstGeom prst="bevel">
          <a:avLst/>
        </a:prstGeom>
        <a:solidFill>
          <a:schemeClr val="accent5">
            <a:lumMod val="50000"/>
          </a:schemeClr>
        </a:solidFill>
        <a:ln w="9525" cap="flat" cmpd="sng" algn="ctr">
          <a:solidFill>
            <a:schemeClr val="accent6">
              <a:shade val="95000"/>
              <a:satMod val="105000"/>
              <a:alpha val="99000"/>
            </a:schemeClr>
          </a:solidFill>
          <a:prstDash val="solid"/>
        </a:ln>
        <a:scene3d>
          <a:camera prst="orthographicFront"/>
          <a:lightRig rig="freezing" dir="t"/>
        </a:scene3d>
        <a:sp3d prstMaterial="softEdge"/>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mr-IN" sz="1100" b="1">
              <a:solidFill>
                <a:schemeClr val="lt1"/>
              </a:solidFill>
              <a:latin typeface="+mn-lt"/>
              <a:ea typeface="+mn-ea"/>
              <a:cs typeface="+mn-cs"/>
            </a:rPr>
            <a:t>C</a:t>
          </a:r>
          <a:r>
            <a:rPr lang="hi-IN" sz="1100" b="1">
              <a:solidFill>
                <a:schemeClr val="lt1"/>
              </a:solidFill>
              <a:latin typeface="+mn-lt"/>
              <a:ea typeface="+mn-ea"/>
              <a:cs typeface="+mn-cs"/>
            </a:rPr>
            <a:t>lick</a:t>
          </a:r>
          <a:r>
            <a:rPr lang="mr-IN" sz="1100" b="1">
              <a:solidFill>
                <a:schemeClr val="lt1"/>
              </a:solidFill>
              <a:latin typeface="+mn-lt"/>
              <a:ea typeface="+mn-ea"/>
              <a:cs typeface="+mn-cs"/>
            </a:rPr>
            <a:t> Here </a:t>
          </a:r>
          <a:endParaRPr lang="en-IN" sz="1200" b="1"/>
        </a:p>
      </xdr:txBody>
    </xdr:sp>
    <xdr:clientData fLocksWithSheet="0"/>
  </xdr:twoCellAnchor>
  <xdr:twoCellAnchor>
    <xdr:from>
      <xdr:col>4</xdr:col>
      <xdr:colOff>9525</xdr:colOff>
      <xdr:row>3</xdr:row>
      <xdr:rowOff>304800</xdr:rowOff>
    </xdr:from>
    <xdr:to>
      <xdr:col>5</xdr:col>
      <xdr:colOff>0</xdr:colOff>
      <xdr:row>4</xdr:row>
      <xdr:rowOff>295274</xdr:rowOff>
    </xdr:to>
    <xdr:sp macro="" textlink="">
      <xdr:nvSpPr>
        <xdr:cNvPr id="75" name="Bevel 74">
          <a:hlinkClick xmlns:r="http://schemas.openxmlformats.org/officeDocument/2006/relationships" r:id="rId2" tooltip="प्रपत्र 5"/>
        </xdr:cNvPr>
        <xdr:cNvSpPr/>
      </xdr:nvSpPr>
      <xdr:spPr>
        <a:xfrm>
          <a:off x="7315200" y="1143000"/>
          <a:ext cx="1447800" cy="314324"/>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4</xdr:col>
      <xdr:colOff>9525</xdr:colOff>
      <xdr:row>5</xdr:row>
      <xdr:rowOff>278129</xdr:rowOff>
    </xdr:from>
    <xdr:to>
      <xdr:col>5</xdr:col>
      <xdr:colOff>0</xdr:colOff>
      <xdr:row>6</xdr:row>
      <xdr:rowOff>276224</xdr:rowOff>
    </xdr:to>
    <xdr:sp macro="" textlink="">
      <xdr:nvSpPr>
        <xdr:cNvPr id="76" name="Bevel 75">
          <a:hlinkClick xmlns:r="http://schemas.openxmlformats.org/officeDocument/2006/relationships" r:id="rId3" tooltip="प्रपत्र 5"/>
        </xdr:cNvPr>
        <xdr:cNvSpPr/>
      </xdr:nvSpPr>
      <xdr:spPr>
        <a:xfrm>
          <a:off x="5695950" y="1792604"/>
          <a:ext cx="1219200"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4</xdr:col>
      <xdr:colOff>9525</xdr:colOff>
      <xdr:row>6</xdr:row>
      <xdr:rowOff>278129</xdr:rowOff>
    </xdr:from>
    <xdr:to>
      <xdr:col>5</xdr:col>
      <xdr:colOff>0</xdr:colOff>
      <xdr:row>7</xdr:row>
      <xdr:rowOff>276224</xdr:rowOff>
    </xdr:to>
    <xdr:sp macro="" textlink="">
      <xdr:nvSpPr>
        <xdr:cNvPr id="77" name="Bevel 76">
          <a:hlinkClick xmlns:r="http://schemas.openxmlformats.org/officeDocument/2006/relationships" r:id="rId4" tooltip="प्रपत्र 5"/>
        </xdr:cNvPr>
        <xdr:cNvSpPr/>
      </xdr:nvSpPr>
      <xdr:spPr>
        <a:xfrm>
          <a:off x="5695950" y="2116454"/>
          <a:ext cx="1219200"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4</xdr:col>
      <xdr:colOff>9525</xdr:colOff>
      <xdr:row>7</xdr:row>
      <xdr:rowOff>297179</xdr:rowOff>
    </xdr:from>
    <xdr:to>
      <xdr:col>5</xdr:col>
      <xdr:colOff>0</xdr:colOff>
      <xdr:row>8</xdr:row>
      <xdr:rowOff>295274</xdr:rowOff>
    </xdr:to>
    <xdr:sp macro="" textlink="">
      <xdr:nvSpPr>
        <xdr:cNvPr id="78" name="Bevel 77">
          <a:hlinkClick xmlns:r="http://schemas.openxmlformats.org/officeDocument/2006/relationships" r:id="rId5" tooltip="प्रपत्र 5"/>
        </xdr:cNvPr>
        <xdr:cNvSpPr/>
      </xdr:nvSpPr>
      <xdr:spPr>
        <a:xfrm>
          <a:off x="5695950" y="2459354"/>
          <a:ext cx="1219200"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4</xdr:col>
      <xdr:colOff>9525</xdr:colOff>
      <xdr:row>8</xdr:row>
      <xdr:rowOff>278129</xdr:rowOff>
    </xdr:from>
    <xdr:to>
      <xdr:col>5</xdr:col>
      <xdr:colOff>0</xdr:colOff>
      <xdr:row>9</xdr:row>
      <xdr:rowOff>276224</xdr:rowOff>
    </xdr:to>
    <xdr:sp macro="" textlink="">
      <xdr:nvSpPr>
        <xdr:cNvPr id="79" name="Bevel 78">
          <a:hlinkClick xmlns:r="http://schemas.openxmlformats.org/officeDocument/2006/relationships" r:id="rId6" tooltip="प्रपत्र 5"/>
        </xdr:cNvPr>
        <xdr:cNvSpPr/>
      </xdr:nvSpPr>
      <xdr:spPr>
        <a:xfrm>
          <a:off x="5695950" y="2764154"/>
          <a:ext cx="1219200"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4</xdr:col>
      <xdr:colOff>9525</xdr:colOff>
      <xdr:row>9</xdr:row>
      <xdr:rowOff>268604</xdr:rowOff>
    </xdr:from>
    <xdr:to>
      <xdr:col>5</xdr:col>
      <xdr:colOff>0</xdr:colOff>
      <xdr:row>10</xdr:row>
      <xdr:rowOff>266699</xdr:rowOff>
    </xdr:to>
    <xdr:sp macro="" textlink="">
      <xdr:nvSpPr>
        <xdr:cNvPr id="80" name="Bevel 79">
          <a:hlinkClick xmlns:r="http://schemas.openxmlformats.org/officeDocument/2006/relationships" r:id="rId7" tooltip="प्रपत्र 5"/>
        </xdr:cNvPr>
        <xdr:cNvSpPr/>
      </xdr:nvSpPr>
      <xdr:spPr>
        <a:xfrm>
          <a:off x="5695950" y="3078479"/>
          <a:ext cx="1219200" cy="321945"/>
        </a:xfrm>
        <a:prstGeom prst="bevel">
          <a:avLst/>
        </a:prstGeom>
        <a:solidFill>
          <a:schemeClr val="accent5">
            <a:lumMod val="50000"/>
          </a:schemeClr>
        </a:solidFill>
        <a:ln w="9525" cap="flat" cmpd="sng" algn="ctr">
          <a:solidFill>
            <a:schemeClr val="accent6">
              <a:shade val="95000"/>
              <a:satMod val="105000"/>
            </a:schemeClr>
          </a:solidFill>
          <a:prstDash val="solid"/>
          <a:bevel/>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4</xdr:col>
      <xdr:colOff>9525</xdr:colOff>
      <xdr:row>10</xdr:row>
      <xdr:rowOff>287654</xdr:rowOff>
    </xdr:from>
    <xdr:to>
      <xdr:col>5</xdr:col>
      <xdr:colOff>0</xdr:colOff>
      <xdr:row>11</xdr:row>
      <xdr:rowOff>285749</xdr:rowOff>
    </xdr:to>
    <xdr:sp macro="" textlink="">
      <xdr:nvSpPr>
        <xdr:cNvPr id="81" name="Bevel 80">
          <a:hlinkClick xmlns:r="http://schemas.openxmlformats.org/officeDocument/2006/relationships" r:id="rId8" tooltip="प्रपत्र 5"/>
        </xdr:cNvPr>
        <xdr:cNvSpPr/>
      </xdr:nvSpPr>
      <xdr:spPr>
        <a:xfrm>
          <a:off x="5695950" y="3421379"/>
          <a:ext cx="1219200"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4</xdr:col>
      <xdr:colOff>19050</xdr:colOff>
      <xdr:row>11</xdr:row>
      <xdr:rowOff>306704</xdr:rowOff>
    </xdr:from>
    <xdr:to>
      <xdr:col>5</xdr:col>
      <xdr:colOff>9525</xdr:colOff>
      <xdr:row>12</xdr:row>
      <xdr:rowOff>304799</xdr:rowOff>
    </xdr:to>
    <xdr:sp macro="" textlink="">
      <xdr:nvSpPr>
        <xdr:cNvPr id="82" name="Bevel 81">
          <a:hlinkClick xmlns:r="http://schemas.openxmlformats.org/officeDocument/2006/relationships" r:id="rId9" tooltip="प्रपत्र 5"/>
        </xdr:cNvPr>
        <xdr:cNvSpPr/>
      </xdr:nvSpPr>
      <xdr:spPr>
        <a:xfrm>
          <a:off x="5705475" y="3764279"/>
          <a:ext cx="1219200"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4</xdr:col>
      <xdr:colOff>28575</xdr:colOff>
      <xdr:row>12</xdr:row>
      <xdr:rowOff>316229</xdr:rowOff>
    </xdr:from>
    <xdr:to>
      <xdr:col>5</xdr:col>
      <xdr:colOff>19050</xdr:colOff>
      <xdr:row>13</xdr:row>
      <xdr:rowOff>314324</xdr:rowOff>
    </xdr:to>
    <xdr:sp macro="" textlink="">
      <xdr:nvSpPr>
        <xdr:cNvPr id="83" name="Bevel 82">
          <a:hlinkClick xmlns:r="http://schemas.openxmlformats.org/officeDocument/2006/relationships" r:id="rId10" tooltip="प्रपत्र 5"/>
        </xdr:cNvPr>
        <xdr:cNvSpPr/>
      </xdr:nvSpPr>
      <xdr:spPr>
        <a:xfrm>
          <a:off x="5715000" y="4097654"/>
          <a:ext cx="1219200"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4</xdr:col>
      <xdr:colOff>19050</xdr:colOff>
      <xdr:row>13</xdr:row>
      <xdr:rowOff>297179</xdr:rowOff>
    </xdr:from>
    <xdr:to>
      <xdr:col>5</xdr:col>
      <xdr:colOff>9525</xdr:colOff>
      <xdr:row>14</xdr:row>
      <xdr:rowOff>295274</xdr:rowOff>
    </xdr:to>
    <xdr:sp macro="" textlink="">
      <xdr:nvSpPr>
        <xdr:cNvPr id="84" name="Bevel 83">
          <a:hlinkClick xmlns:r="http://schemas.openxmlformats.org/officeDocument/2006/relationships" r:id="rId11" tooltip="प्रपत्र 5"/>
        </xdr:cNvPr>
        <xdr:cNvSpPr/>
      </xdr:nvSpPr>
      <xdr:spPr>
        <a:xfrm>
          <a:off x="5705475" y="4402454"/>
          <a:ext cx="1219200"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4</xdr:col>
      <xdr:colOff>9525</xdr:colOff>
      <xdr:row>14</xdr:row>
      <xdr:rowOff>297179</xdr:rowOff>
    </xdr:from>
    <xdr:to>
      <xdr:col>5</xdr:col>
      <xdr:colOff>0</xdr:colOff>
      <xdr:row>15</xdr:row>
      <xdr:rowOff>295274</xdr:rowOff>
    </xdr:to>
    <xdr:sp macro="" textlink="">
      <xdr:nvSpPr>
        <xdr:cNvPr id="85" name="Bevel 84">
          <a:hlinkClick xmlns:r="http://schemas.openxmlformats.org/officeDocument/2006/relationships" r:id="rId12" tooltip="प्रपत्र 5"/>
        </xdr:cNvPr>
        <xdr:cNvSpPr/>
      </xdr:nvSpPr>
      <xdr:spPr>
        <a:xfrm>
          <a:off x="5695950" y="4726304"/>
          <a:ext cx="1219200"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4</xdr:col>
      <xdr:colOff>9525</xdr:colOff>
      <xdr:row>15</xdr:row>
      <xdr:rowOff>306704</xdr:rowOff>
    </xdr:from>
    <xdr:to>
      <xdr:col>5</xdr:col>
      <xdr:colOff>0</xdr:colOff>
      <xdr:row>16</xdr:row>
      <xdr:rowOff>304799</xdr:rowOff>
    </xdr:to>
    <xdr:sp macro="" textlink="">
      <xdr:nvSpPr>
        <xdr:cNvPr id="86" name="Bevel 85">
          <a:hlinkClick xmlns:r="http://schemas.openxmlformats.org/officeDocument/2006/relationships" r:id="rId13" tooltip="प्रपत्र 5"/>
        </xdr:cNvPr>
        <xdr:cNvSpPr/>
      </xdr:nvSpPr>
      <xdr:spPr>
        <a:xfrm>
          <a:off x="5695950" y="5059679"/>
          <a:ext cx="1219200"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4</xdr:col>
      <xdr:colOff>19050</xdr:colOff>
      <xdr:row>16</xdr:row>
      <xdr:rowOff>297179</xdr:rowOff>
    </xdr:from>
    <xdr:to>
      <xdr:col>5</xdr:col>
      <xdr:colOff>9525</xdr:colOff>
      <xdr:row>17</xdr:row>
      <xdr:rowOff>295274</xdr:rowOff>
    </xdr:to>
    <xdr:sp macro="" textlink="">
      <xdr:nvSpPr>
        <xdr:cNvPr id="87" name="Bevel 86">
          <a:hlinkClick xmlns:r="http://schemas.openxmlformats.org/officeDocument/2006/relationships" r:id="rId14" tooltip="प्रपत्र 5"/>
        </xdr:cNvPr>
        <xdr:cNvSpPr/>
      </xdr:nvSpPr>
      <xdr:spPr>
        <a:xfrm>
          <a:off x="5705475" y="5374004"/>
          <a:ext cx="1219200"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4</xdr:col>
      <xdr:colOff>28575</xdr:colOff>
      <xdr:row>17</xdr:row>
      <xdr:rowOff>325754</xdr:rowOff>
    </xdr:from>
    <xdr:to>
      <xdr:col>5</xdr:col>
      <xdr:colOff>19050</xdr:colOff>
      <xdr:row>18</xdr:row>
      <xdr:rowOff>314324</xdr:rowOff>
    </xdr:to>
    <xdr:sp macro="" textlink="">
      <xdr:nvSpPr>
        <xdr:cNvPr id="88" name="Bevel 87">
          <a:hlinkClick xmlns:r="http://schemas.openxmlformats.org/officeDocument/2006/relationships" r:id="rId15" tooltip="प्रपत्र 5"/>
        </xdr:cNvPr>
        <xdr:cNvSpPr/>
      </xdr:nvSpPr>
      <xdr:spPr>
        <a:xfrm>
          <a:off x="5715000" y="5726429"/>
          <a:ext cx="1219200"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7</xdr:col>
      <xdr:colOff>19049</xdr:colOff>
      <xdr:row>2</xdr:row>
      <xdr:rowOff>382904</xdr:rowOff>
    </xdr:from>
    <xdr:to>
      <xdr:col>8</xdr:col>
      <xdr:colOff>28574</xdr:colOff>
      <xdr:row>3</xdr:row>
      <xdr:rowOff>295274</xdr:rowOff>
    </xdr:to>
    <xdr:sp macro="" textlink="">
      <xdr:nvSpPr>
        <xdr:cNvPr id="90" name="Bevel 89">
          <a:hlinkClick xmlns:r="http://schemas.openxmlformats.org/officeDocument/2006/relationships" r:id="rId16" tooltip="प्रपत्र 5"/>
        </xdr:cNvPr>
        <xdr:cNvSpPr/>
      </xdr:nvSpPr>
      <xdr:spPr>
        <a:xfrm>
          <a:off x="12287249" y="821054"/>
          <a:ext cx="1666875" cy="312420"/>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7</xdr:col>
      <xdr:colOff>0</xdr:colOff>
      <xdr:row>3</xdr:row>
      <xdr:rowOff>316229</xdr:rowOff>
    </xdr:from>
    <xdr:to>
      <xdr:col>8</xdr:col>
      <xdr:colOff>0</xdr:colOff>
      <xdr:row>4</xdr:row>
      <xdr:rowOff>314324</xdr:rowOff>
    </xdr:to>
    <xdr:sp macro="" textlink="">
      <xdr:nvSpPr>
        <xdr:cNvPr id="91" name="Bevel 90">
          <a:hlinkClick xmlns:r="http://schemas.openxmlformats.org/officeDocument/2006/relationships" r:id="rId17" tooltip="प्रपत्र 5"/>
        </xdr:cNvPr>
        <xdr:cNvSpPr/>
      </xdr:nvSpPr>
      <xdr:spPr>
        <a:xfrm>
          <a:off x="12268200" y="1154429"/>
          <a:ext cx="1657350"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7</xdr:col>
      <xdr:colOff>0</xdr:colOff>
      <xdr:row>5</xdr:row>
      <xdr:rowOff>40004</xdr:rowOff>
    </xdr:from>
    <xdr:to>
      <xdr:col>7</xdr:col>
      <xdr:colOff>1638300</xdr:colOff>
      <xdr:row>6</xdr:row>
      <xdr:rowOff>38099</xdr:rowOff>
    </xdr:to>
    <xdr:sp macro="" textlink="">
      <xdr:nvSpPr>
        <xdr:cNvPr id="92" name="Bevel 91">
          <a:hlinkClick xmlns:r="http://schemas.openxmlformats.org/officeDocument/2006/relationships" r:id="rId18" tooltip="प्रपत्र 5"/>
        </xdr:cNvPr>
        <xdr:cNvSpPr/>
      </xdr:nvSpPr>
      <xdr:spPr>
        <a:xfrm>
          <a:off x="12268200" y="1525904"/>
          <a:ext cx="1638300"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7</xdr:col>
      <xdr:colOff>0</xdr:colOff>
      <xdr:row>7</xdr:row>
      <xdr:rowOff>1904</xdr:rowOff>
    </xdr:from>
    <xdr:to>
      <xdr:col>8</xdr:col>
      <xdr:colOff>19050</xdr:colOff>
      <xdr:row>7</xdr:row>
      <xdr:rowOff>323849</xdr:rowOff>
    </xdr:to>
    <xdr:sp macro="" textlink="">
      <xdr:nvSpPr>
        <xdr:cNvPr id="93" name="Bevel 92">
          <a:hlinkClick xmlns:r="http://schemas.openxmlformats.org/officeDocument/2006/relationships" r:id="rId19" tooltip="प्रपत्र 5"/>
        </xdr:cNvPr>
        <xdr:cNvSpPr/>
      </xdr:nvSpPr>
      <xdr:spPr>
        <a:xfrm>
          <a:off x="12268200" y="2135504"/>
          <a:ext cx="1676400"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7</xdr:col>
      <xdr:colOff>47625</xdr:colOff>
      <xdr:row>7</xdr:row>
      <xdr:rowOff>316229</xdr:rowOff>
    </xdr:from>
    <xdr:to>
      <xdr:col>7</xdr:col>
      <xdr:colOff>1647824</xdr:colOff>
      <xdr:row>8</xdr:row>
      <xdr:rowOff>314324</xdr:rowOff>
    </xdr:to>
    <xdr:sp macro="" textlink="">
      <xdr:nvSpPr>
        <xdr:cNvPr id="94" name="Bevel 93">
          <a:hlinkClick xmlns:r="http://schemas.openxmlformats.org/officeDocument/2006/relationships" r:id="rId20" tooltip="प्रपत्र 5"/>
        </xdr:cNvPr>
        <xdr:cNvSpPr/>
      </xdr:nvSpPr>
      <xdr:spPr>
        <a:xfrm>
          <a:off x="12811125" y="2449829"/>
          <a:ext cx="1600199"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7</xdr:col>
      <xdr:colOff>9525</xdr:colOff>
      <xdr:row>9</xdr:row>
      <xdr:rowOff>11429</xdr:rowOff>
    </xdr:from>
    <xdr:to>
      <xdr:col>8</xdr:col>
      <xdr:colOff>0</xdr:colOff>
      <xdr:row>10</xdr:row>
      <xdr:rowOff>9524</xdr:rowOff>
    </xdr:to>
    <xdr:sp macro="" textlink="">
      <xdr:nvSpPr>
        <xdr:cNvPr id="95" name="Bevel 94">
          <a:hlinkClick xmlns:r="http://schemas.openxmlformats.org/officeDocument/2006/relationships" r:id="rId21" tooltip="प्रपत्र 5"/>
        </xdr:cNvPr>
        <xdr:cNvSpPr/>
      </xdr:nvSpPr>
      <xdr:spPr>
        <a:xfrm>
          <a:off x="10477500" y="2821304"/>
          <a:ext cx="1219200"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7</xdr:col>
      <xdr:colOff>19050</xdr:colOff>
      <xdr:row>10</xdr:row>
      <xdr:rowOff>20954</xdr:rowOff>
    </xdr:from>
    <xdr:to>
      <xdr:col>8</xdr:col>
      <xdr:colOff>9525</xdr:colOff>
      <xdr:row>11</xdr:row>
      <xdr:rowOff>19049</xdr:rowOff>
    </xdr:to>
    <xdr:sp macro="" textlink="">
      <xdr:nvSpPr>
        <xdr:cNvPr id="96" name="Bevel 95">
          <a:hlinkClick xmlns:r="http://schemas.openxmlformats.org/officeDocument/2006/relationships" r:id="rId22" tooltip="प्रपत्र 5"/>
        </xdr:cNvPr>
        <xdr:cNvSpPr/>
      </xdr:nvSpPr>
      <xdr:spPr>
        <a:xfrm>
          <a:off x="10487025" y="3154679"/>
          <a:ext cx="1219200"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7</xdr:col>
      <xdr:colOff>9525</xdr:colOff>
      <xdr:row>11</xdr:row>
      <xdr:rowOff>20954</xdr:rowOff>
    </xdr:from>
    <xdr:to>
      <xdr:col>8</xdr:col>
      <xdr:colOff>0</xdr:colOff>
      <xdr:row>12</xdr:row>
      <xdr:rowOff>19049</xdr:rowOff>
    </xdr:to>
    <xdr:sp macro="" textlink="">
      <xdr:nvSpPr>
        <xdr:cNvPr id="97" name="Bevel 96">
          <a:hlinkClick xmlns:r="http://schemas.openxmlformats.org/officeDocument/2006/relationships" r:id="rId23" tooltip="प्रपत्र 5"/>
        </xdr:cNvPr>
        <xdr:cNvSpPr/>
      </xdr:nvSpPr>
      <xdr:spPr>
        <a:xfrm>
          <a:off x="10477500" y="3478529"/>
          <a:ext cx="1219200"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7</xdr:col>
      <xdr:colOff>19050</xdr:colOff>
      <xdr:row>12</xdr:row>
      <xdr:rowOff>1904</xdr:rowOff>
    </xdr:from>
    <xdr:to>
      <xdr:col>8</xdr:col>
      <xdr:colOff>9525</xdr:colOff>
      <xdr:row>12</xdr:row>
      <xdr:rowOff>323849</xdr:rowOff>
    </xdr:to>
    <xdr:sp macro="" textlink="">
      <xdr:nvSpPr>
        <xdr:cNvPr id="98" name="Bevel 97">
          <a:hlinkClick xmlns:r="http://schemas.openxmlformats.org/officeDocument/2006/relationships" r:id="rId24" tooltip="प्रपत्र 5"/>
        </xdr:cNvPr>
        <xdr:cNvSpPr/>
      </xdr:nvSpPr>
      <xdr:spPr>
        <a:xfrm>
          <a:off x="10487025" y="3783329"/>
          <a:ext cx="1219200"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7</xdr:col>
      <xdr:colOff>9525</xdr:colOff>
      <xdr:row>12</xdr:row>
      <xdr:rowOff>316229</xdr:rowOff>
    </xdr:from>
    <xdr:to>
      <xdr:col>8</xdr:col>
      <xdr:colOff>0</xdr:colOff>
      <xdr:row>13</xdr:row>
      <xdr:rowOff>314324</xdr:rowOff>
    </xdr:to>
    <xdr:sp macro="" textlink="">
      <xdr:nvSpPr>
        <xdr:cNvPr id="99" name="Bevel 98">
          <a:hlinkClick xmlns:r="http://schemas.openxmlformats.org/officeDocument/2006/relationships" r:id="rId25" tooltip="प्रपत्र 5"/>
        </xdr:cNvPr>
        <xdr:cNvSpPr/>
      </xdr:nvSpPr>
      <xdr:spPr>
        <a:xfrm>
          <a:off x="10477500" y="4097654"/>
          <a:ext cx="1219200"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7</xdr:col>
      <xdr:colOff>9525</xdr:colOff>
      <xdr:row>13</xdr:row>
      <xdr:rowOff>297179</xdr:rowOff>
    </xdr:from>
    <xdr:to>
      <xdr:col>8</xdr:col>
      <xdr:colOff>0</xdr:colOff>
      <xdr:row>14</xdr:row>
      <xdr:rowOff>295274</xdr:rowOff>
    </xdr:to>
    <xdr:sp macro="" textlink="">
      <xdr:nvSpPr>
        <xdr:cNvPr id="100" name="Bevel 99">
          <a:hlinkClick xmlns:r="http://schemas.openxmlformats.org/officeDocument/2006/relationships" r:id="rId26" tooltip="प्रपत्र 5"/>
        </xdr:cNvPr>
        <xdr:cNvSpPr/>
      </xdr:nvSpPr>
      <xdr:spPr>
        <a:xfrm>
          <a:off x="10477500" y="4402454"/>
          <a:ext cx="1219200"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7</xdr:col>
      <xdr:colOff>9525</xdr:colOff>
      <xdr:row>15</xdr:row>
      <xdr:rowOff>1904</xdr:rowOff>
    </xdr:from>
    <xdr:to>
      <xdr:col>8</xdr:col>
      <xdr:colOff>0</xdr:colOff>
      <xdr:row>15</xdr:row>
      <xdr:rowOff>323849</xdr:rowOff>
    </xdr:to>
    <xdr:sp macro="" textlink="">
      <xdr:nvSpPr>
        <xdr:cNvPr id="101" name="Bevel 100">
          <a:hlinkClick xmlns:r="http://schemas.openxmlformats.org/officeDocument/2006/relationships" r:id="rId27" tooltip="प्रपत्र 5"/>
        </xdr:cNvPr>
        <xdr:cNvSpPr/>
      </xdr:nvSpPr>
      <xdr:spPr>
        <a:xfrm>
          <a:off x="10477500" y="4754879"/>
          <a:ext cx="1219200"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7</xdr:col>
      <xdr:colOff>9525</xdr:colOff>
      <xdr:row>16</xdr:row>
      <xdr:rowOff>1904</xdr:rowOff>
    </xdr:from>
    <xdr:to>
      <xdr:col>8</xdr:col>
      <xdr:colOff>0</xdr:colOff>
      <xdr:row>16</xdr:row>
      <xdr:rowOff>323849</xdr:rowOff>
    </xdr:to>
    <xdr:sp macro="" textlink="">
      <xdr:nvSpPr>
        <xdr:cNvPr id="102" name="Bevel 101">
          <a:hlinkClick xmlns:r="http://schemas.openxmlformats.org/officeDocument/2006/relationships" r:id="rId28" tooltip="प्रपत्र 5"/>
        </xdr:cNvPr>
        <xdr:cNvSpPr/>
      </xdr:nvSpPr>
      <xdr:spPr>
        <a:xfrm>
          <a:off x="10477500" y="5078729"/>
          <a:ext cx="1219200"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7</xdr:col>
      <xdr:colOff>9525</xdr:colOff>
      <xdr:row>17</xdr:row>
      <xdr:rowOff>11429</xdr:rowOff>
    </xdr:from>
    <xdr:to>
      <xdr:col>8</xdr:col>
      <xdr:colOff>0</xdr:colOff>
      <xdr:row>17</xdr:row>
      <xdr:rowOff>333374</xdr:rowOff>
    </xdr:to>
    <xdr:sp macro="" textlink="">
      <xdr:nvSpPr>
        <xdr:cNvPr id="103" name="Bevel 102">
          <a:hlinkClick xmlns:r="http://schemas.openxmlformats.org/officeDocument/2006/relationships" r:id="rId29" tooltip="प्रपत्र 5"/>
        </xdr:cNvPr>
        <xdr:cNvSpPr/>
      </xdr:nvSpPr>
      <xdr:spPr>
        <a:xfrm>
          <a:off x="10477500" y="5412104"/>
          <a:ext cx="1219200"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4</xdr:col>
      <xdr:colOff>0</xdr:colOff>
      <xdr:row>4</xdr:row>
      <xdr:rowOff>297179</xdr:rowOff>
    </xdr:from>
    <xdr:to>
      <xdr:col>4</xdr:col>
      <xdr:colOff>1438274</xdr:colOff>
      <xdr:row>5</xdr:row>
      <xdr:rowOff>295274</xdr:rowOff>
    </xdr:to>
    <xdr:sp macro="" textlink="">
      <xdr:nvSpPr>
        <xdr:cNvPr id="105" name="Bevel 104">
          <a:hlinkClick xmlns:r="http://schemas.openxmlformats.org/officeDocument/2006/relationships" r:id="rId30" tooltip="प्रपत्र 5"/>
        </xdr:cNvPr>
        <xdr:cNvSpPr/>
      </xdr:nvSpPr>
      <xdr:spPr>
        <a:xfrm>
          <a:off x="7305675" y="1459229"/>
          <a:ext cx="1438274"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7</xdr:col>
      <xdr:colOff>0</xdr:colOff>
      <xdr:row>6</xdr:row>
      <xdr:rowOff>38100</xdr:rowOff>
    </xdr:from>
    <xdr:to>
      <xdr:col>8</xdr:col>
      <xdr:colOff>0</xdr:colOff>
      <xdr:row>7</xdr:row>
      <xdr:rowOff>36195</xdr:rowOff>
    </xdr:to>
    <xdr:sp macro="" textlink="">
      <xdr:nvSpPr>
        <xdr:cNvPr id="106" name="Bevel 105">
          <a:hlinkClick xmlns:r="http://schemas.openxmlformats.org/officeDocument/2006/relationships" r:id="rId31" tooltip="प्रपत्र 5"/>
        </xdr:cNvPr>
        <xdr:cNvSpPr/>
      </xdr:nvSpPr>
      <xdr:spPr>
        <a:xfrm>
          <a:off x="12268200" y="1847850"/>
          <a:ext cx="1657350" cy="32194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7</xdr:col>
      <xdr:colOff>0</xdr:colOff>
      <xdr:row>18</xdr:row>
      <xdr:rowOff>0</xdr:rowOff>
    </xdr:from>
    <xdr:to>
      <xdr:col>7</xdr:col>
      <xdr:colOff>1571625</xdr:colOff>
      <xdr:row>18</xdr:row>
      <xdr:rowOff>314325</xdr:rowOff>
    </xdr:to>
    <xdr:sp macro="" textlink="">
      <xdr:nvSpPr>
        <xdr:cNvPr id="35" name="Bevel 34"/>
        <xdr:cNvSpPr/>
      </xdr:nvSpPr>
      <xdr:spPr>
        <a:xfrm>
          <a:off x="12268200" y="5953125"/>
          <a:ext cx="1571625" cy="314325"/>
        </a:xfrm>
        <a:prstGeom prst="bevel">
          <a:avLst/>
        </a:prstGeom>
        <a:solidFill>
          <a:schemeClr val="accent5">
            <a:lumMod val="50000"/>
          </a:schemeClr>
        </a:soli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lstStyle/>
        <a:p>
          <a:pPr lvl="0" algn="ctr"/>
          <a:r>
            <a:rPr lang="hi-IN" sz="1100" b="1">
              <a:solidFill>
                <a:schemeClr val="lt1"/>
              </a:solidFill>
              <a:latin typeface="+mn-lt"/>
              <a:ea typeface="+mn-ea"/>
              <a:cs typeface="+mn-cs"/>
            </a:rPr>
            <a:t>Click</a:t>
          </a:r>
          <a:endParaRPr lang="en-IN" sz="1200" b="1"/>
        </a:p>
      </xdr:txBody>
    </xdr:sp>
    <xdr:clientData fLocksWithSheet="0"/>
  </xdr:twoCellAnchor>
  <xdr:twoCellAnchor>
    <xdr:from>
      <xdr:col>0</xdr:col>
      <xdr:colOff>0</xdr:colOff>
      <xdr:row>16</xdr:row>
      <xdr:rowOff>304799</xdr:rowOff>
    </xdr:from>
    <xdr:to>
      <xdr:col>2</xdr:col>
      <xdr:colOff>57150</xdr:colOff>
      <xdr:row>19</xdr:row>
      <xdr:rowOff>314325</xdr:rowOff>
    </xdr:to>
    <xdr:sp macro="" textlink="">
      <xdr:nvSpPr>
        <xdr:cNvPr id="3" name="Rounded Rectangle 2"/>
        <xdr:cNvSpPr/>
      </xdr:nvSpPr>
      <xdr:spPr>
        <a:xfrm>
          <a:off x="0" y="5610224"/>
          <a:ext cx="2219325" cy="981076"/>
        </a:xfrm>
        <a:prstGeom prst="roundRect">
          <a:avLst/>
        </a:prstGeom>
        <a:blipFill>
          <a:blip xmlns:r="http://schemas.openxmlformats.org/officeDocument/2006/relationships" r:embed="rId32"/>
          <a:stretch>
            <a:fillRect/>
          </a:stretch>
        </a:blipFill>
        <a:ln>
          <a:noFill/>
        </a:ln>
        <a:effectLst>
          <a:glow rad="228600">
            <a:schemeClr val="accent2">
              <a:satMod val="175000"/>
              <a:alpha val="40000"/>
            </a:schemeClr>
          </a:glow>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n-IN" sz="1600">
            <a:solidFill>
              <a:schemeClr val="accent2"/>
            </a:solidFill>
          </a:endParaRPr>
        </a:p>
      </xdr:txBody>
    </xdr:sp>
    <xdr:clientData/>
  </xdr:twoCellAnchor>
  <xdr:twoCellAnchor>
    <xdr:from>
      <xdr:col>8</xdr:col>
      <xdr:colOff>38100</xdr:colOff>
      <xdr:row>14</xdr:row>
      <xdr:rowOff>257174</xdr:rowOff>
    </xdr:from>
    <xdr:to>
      <xdr:col>11</xdr:col>
      <xdr:colOff>485775</xdr:colOff>
      <xdr:row>17</xdr:row>
      <xdr:rowOff>266700</xdr:rowOff>
    </xdr:to>
    <xdr:sp macro="" textlink="">
      <xdr:nvSpPr>
        <xdr:cNvPr id="39" name="Rounded Rectangle 38"/>
        <xdr:cNvSpPr/>
      </xdr:nvSpPr>
      <xdr:spPr>
        <a:xfrm>
          <a:off x="13963650" y="4914899"/>
          <a:ext cx="2219325" cy="981076"/>
        </a:xfrm>
        <a:prstGeom prst="roundRect">
          <a:avLst/>
        </a:prstGeom>
        <a:blipFill>
          <a:blip xmlns:r="http://schemas.openxmlformats.org/officeDocument/2006/relationships" r:embed="rId32"/>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n-IN" sz="1600">
            <a:solidFill>
              <a:schemeClr val="accent2"/>
            </a:solidFill>
          </a:endParaRPr>
        </a:p>
      </xdr:txBody>
    </xdr:sp>
    <xdr:clientData/>
  </xdr:twoCellAnchor>
  <xdr:twoCellAnchor>
    <xdr:from>
      <xdr:col>8</xdr:col>
      <xdr:colOff>0</xdr:colOff>
      <xdr:row>11</xdr:row>
      <xdr:rowOff>257174</xdr:rowOff>
    </xdr:from>
    <xdr:to>
      <xdr:col>11</xdr:col>
      <xdr:colOff>447675</xdr:colOff>
      <xdr:row>14</xdr:row>
      <xdr:rowOff>266700</xdr:rowOff>
    </xdr:to>
    <xdr:sp macro="" textlink="">
      <xdr:nvSpPr>
        <xdr:cNvPr id="40" name="Rounded Rectangle 39"/>
        <xdr:cNvSpPr/>
      </xdr:nvSpPr>
      <xdr:spPr>
        <a:xfrm>
          <a:off x="13925550" y="3943349"/>
          <a:ext cx="2219325" cy="981076"/>
        </a:xfrm>
        <a:prstGeom prst="roundRect">
          <a:avLst/>
        </a:prstGeom>
        <a:blipFill>
          <a:blip xmlns:r="http://schemas.openxmlformats.org/officeDocument/2006/relationships" r:embed="rId32"/>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n-IN" sz="1600">
            <a:solidFill>
              <a:schemeClr val="accent2"/>
            </a:solidFill>
          </a:endParaRPr>
        </a:p>
      </xdr:txBody>
    </xdr:sp>
    <xdr:clientData/>
  </xdr:twoCellAnchor>
  <xdr:twoCellAnchor>
    <xdr:from>
      <xdr:col>8</xdr:col>
      <xdr:colOff>19050</xdr:colOff>
      <xdr:row>9</xdr:row>
      <xdr:rowOff>190499</xdr:rowOff>
    </xdr:from>
    <xdr:to>
      <xdr:col>11</xdr:col>
      <xdr:colOff>466725</xdr:colOff>
      <xdr:row>11</xdr:row>
      <xdr:rowOff>266700</xdr:rowOff>
    </xdr:to>
    <xdr:sp macro="" textlink="">
      <xdr:nvSpPr>
        <xdr:cNvPr id="41" name="Rounded Rectangle 40"/>
        <xdr:cNvSpPr/>
      </xdr:nvSpPr>
      <xdr:spPr>
        <a:xfrm>
          <a:off x="13944600" y="2971799"/>
          <a:ext cx="2219325" cy="981076"/>
        </a:xfrm>
        <a:prstGeom prst="roundRect">
          <a:avLst/>
        </a:prstGeom>
        <a:blipFill>
          <a:blip xmlns:r="http://schemas.openxmlformats.org/officeDocument/2006/relationships" r:embed="rId32"/>
          <a:stretch>
            <a:fillRect/>
          </a:stretch>
        </a:blipFill>
        <a:effectLst>
          <a:innerShdw blurRad="114300">
            <a:prstClr val="black"/>
          </a:inn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n-IN" sz="1600">
            <a:solidFill>
              <a:schemeClr val="accent2"/>
            </a:solidFill>
          </a:endParaRPr>
        </a:p>
      </xdr:txBody>
    </xdr:sp>
    <xdr:clientData/>
  </xdr:twoCellAnchor>
  <xdr:twoCellAnchor>
    <xdr:from>
      <xdr:col>8</xdr:col>
      <xdr:colOff>38100</xdr:colOff>
      <xdr:row>6</xdr:row>
      <xdr:rowOff>180974</xdr:rowOff>
    </xdr:from>
    <xdr:to>
      <xdr:col>11</xdr:col>
      <xdr:colOff>485775</xdr:colOff>
      <xdr:row>9</xdr:row>
      <xdr:rowOff>190500</xdr:rowOff>
    </xdr:to>
    <xdr:sp macro="" textlink="">
      <xdr:nvSpPr>
        <xdr:cNvPr id="42" name="Rounded Rectangle 41"/>
        <xdr:cNvSpPr/>
      </xdr:nvSpPr>
      <xdr:spPr>
        <a:xfrm>
          <a:off x="13963650" y="1990724"/>
          <a:ext cx="2219325" cy="981076"/>
        </a:xfrm>
        <a:prstGeom prst="roundRect">
          <a:avLst/>
        </a:prstGeom>
        <a:blipFill>
          <a:blip xmlns:r="http://schemas.openxmlformats.org/officeDocument/2006/relationships" r:embed="rId32"/>
          <a:stretch>
            <a:fillRect/>
          </a:stretch>
        </a:blipFill>
        <a:effectLst>
          <a:innerShdw blurRad="63500" dist="50800" dir="189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n-IN" sz="1600">
            <a:solidFill>
              <a:schemeClr val="accent2"/>
            </a:solidFill>
          </a:endParaRPr>
        </a:p>
      </xdr:txBody>
    </xdr:sp>
    <xdr:clientData/>
  </xdr:twoCellAnchor>
  <xdr:twoCellAnchor>
    <xdr:from>
      <xdr:col>8</xdr:col>
      <xdr:colOff>28575</xdr:colOff>
      <xdr:row>3</xdr:row>
      <xdr:rowOff>171449</xdr:rowOff>
    </xdr:from>
    <xdr:to>
      <xdr:col>11</xdr:col>
      <xdr:colOff>476250</xdr:colOff>
      <xdr:row>6</xdr:row>
      <xdr:rowOff>180975</xdr:rowOff>
    </xdr:to>
    <xdr:sp macro="" textlink="">
      <xdr:nvSpPr>
        <xdr:cNvPr id="43" name="Rounded Rectangle 42"/>
        <xdr:cNvSpPr/>
      </xdr:nvSpPr>
      <xdr:spPr>
        <a:xfrm>
          <a:off x="13954125" y="1009649"/>
          <a:ext cx="2219325" cy="981076"/>
        </a:xfrm>
        <a:prstGeom prst="roundRect">
          <a:avLst/>
        </a:prstGeom>
        <a:blipFill>
          <a:blip xmlns:r="http://schemas.openxmlformats.org/officeDocument/2006/relationships" r:embed="rId32"/>
          <a:stretch>
            <a:fillRect/>
          </a:stretch>
        </a:blipFill>
        <a:ln w="38100"/>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n-IN" sz="1600">
            <a:solidFill>
              <a:schemeClr val="accent2"/>
            </a:solidFill>
          </a:endParaRPr>
        </a:p>
      </xdr:txBody>
    </xdr:sp>
    <xdr:clientData/>
  </xdr:twoCellAnchor>
  <xdr:twoCellAnchor>
    <xdr:from>
      <xdr:col>8</xdr:col>
      <xdr:colOff>10583</xdr:colOff>
      <xdr:row>0</xdr:row>
      <xdr:rowOff>30692</xdr:rowOff>
    </xdr:from>
    <xdr:to>
      <xdr:col>11</xdr:col>
      <xdr:colOff>458258</xdr:colOff>
      <xdr:row>3</xdr:row>
      <xdr:rowOff>173568</xdr:rowOff>
    </xdr:to>
    <xdr:sp macro="" textlink="">
      <xdr:nvSpPr>
        <xdr:cNvPr id="44" name="Rounded Rectangle 43"/>
        <xdr:cNvSpPr/>
      </xdr:nvSpPr>
      <xdr:spPr>
        <a:xfrm>
          <a:off x="13936133" y="30692"/>
          <a:ext cx="2219325" cy="981076"/>
        </a:xfrm>
        <a:prstGeom prst="roundRect">
          <a:avLst/>
        </a:prstGeom>
        <a:blipFill>
          <a:blip xmlns:r="http://schemas.openxmlformats.org/officeDocument/2006/relationships" r:embed="rId32"/>
          <a:stretch>
            <a:fillRect/>
          </a:stretch>
        </a:blipFill>
        <a:ln>
          <a:noFill/>
        </a:ln>
        <a:effectLst>
          <a:outerShdw blurRad="107950" dist="12700" dir="5400000" algn="ctr">
            <a:srgbClr val="000000"/>
          </a:outerShdw>
          <a:softEdge rad="31750"/>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n-IN" sz="1600">
            <a:solidFill>
              <a:schemeClr val="accent2"/>
            </a:solidFill>
          </a:endParaRPr>
        </a:p>
      </xdr:txBody>
    </xdr:sp>
    <xdr:clientData/>
  </xdr:twoCellAnchor>
  <xdr:twoCellAnchor>
    <xdr:from>
      <xdr:col>8</xdr:col>
      <xdr:colOff>38100</xdr:colOff>
      <xdr:row>17</xdr:row>
      <xdr:rowOff>304799</xdr:rowOff>
    </xdr:from>
    <xdr:to>
      <xdr:col>11</xdr:col>
      <xdr:colOff>485775</xdr:colOff>
      <xdr:row>20</xdr:row>
      <xdr:rowOff>9525</xdr:rowOff>
    </xdr:to>
    <xdr:sp macro="" textlink="">
      <xdr:nvSpPr>
        <xdr:cNvPr id="45" name="Rounded Rectangle 44"/>
        <xdr:cNvSpPr/>
      </xdr:nvSpPr>
      <xdr:spPr>
        <a:xfrm>
          <a:off x="13963650" y="5934074"/>
          <a:ext cx="2219325" cy="676276"/>
        </a:xfrm>
        <a:prstGeom prst="roundRect">
          <a:avLst/>
        </a:prstGeom>
        <a:blipFill>
          <a:blip xmlns:r="http://schemas.openxmlformats.org/officeDocument/2006/relationships" r:embed="rId32"/>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n-IN" sz="1600">
            <a:solidFill>
              <a:schemeClr val="accent2"/>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609599</xdr:colOff>
      <xdr:row>3</xdr:row>
      <xdr:rowOff>314324</xdr:rowOff>
    </xdr:from>
    <xdr:to>
      <xdr:col>8</xdr:col>
      <xdr:colOff>276224</xdr:colOff>
      <xdr:row>6</xdr:row>
      <xdr:rowOff>190500</xdr:rowOff>
    </xdr:to>
    <xdr:sp macro="" textlink="">
      <xdr:nvSpPr>
        <xdr:cNvPr id="2" name="Quad Arrow 1">
          <a:hlinkClick xmlns:r="http://schemas.openxmlformats.org/officeDocument/2006/relationships" r:id="rId1" tooltip="रुग्ण व कर्मचारी माहिती भरा."/>
        </xdr:cNvPr>
        <xdr:cNvSpPr/>
      </xdr:nvSpPr>
      <xdr:spPr>
        <a:xfrm>
          <a:off x="7448549" y="1095374"/>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3.xml><?xml version="1.0" encoding="utf-8"?>
<xdr:wsDr xmlns:xdr="http://schemas.openxmlformats.org/drawingml/2006/spreadsheetDrawing" xmlns:a="http://schemas.openxmlformats.org/drawingml/2006/main">
  <xdr:twoCellAnchor>
    <xdr:from>
      <xdr:col>6</xdr:col>
      <xdr:colOff>68580</xdr:colOff>
      <xdr:row>2</xdr:row>
      <xdr:rowOff>45720</xdr:rowOff>
    </xdr:from>
    <xdr:to>
      <xdr:col>8</xdr:col>
      <xdr:colOff>388620</xdr:colOff>
      <xdr:row>4</xdr:row>
      <xdr:rowOff>160020</xdr:rowOff>
    </xdr:to>
    <xdr:sp macro="" textlink="">
      <xdr:nvSpPr>
        <xdr:cNvPr id="2" name="Quad Arrow 1">
          <a:hlinkClick xmlns:r="http://schemas.openxmlformats.org/officeDocument/2006/relationships" r:id="rId1" tooltip="रुग्ण व कर्मचारी माहिती भरा."/>
        </xdr:cNvPr>
        <xdr:cNvSpPr/>
      </xdr:nvSpPr>
      <xdr:spPr>
        <a:xfrm>
          <a:off x="7543800" y="693420"/>
          <a:ext cx="1569720" cy="1188720"/>
        </a:xfrm>
        <a:prstGeom prst="quadArrow">
          <a:avLst/>
        </a:prstGeom>
        <a:ln/>
      </xdr:spPr>
      <xdr:style>
        <a:lnRef idx="2">
          <a:schemeClr val="accent2"/>
        </a:lnRef>
        <a:fillRef idx="1">
          <a:schemeClr val="lt1"/>
        </a:fillRef>
        <a:effectRef idx="0">
          <a:schemeClr val="accent2"/>
        </a:effectRef>
        <a:fontRef idx="minor">
          <a:schemeClr val="dk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4.xml><?xml version="1.0" encoding="utf-8"?>
<xdr:wsDr xmlns:xdr="http://schemas.openxmlformats.org/drawingml/2006/spreadsheetDrawing" xmlns:a="http://schemas.openxmlformats.org/drawingml/2006/main">
  <xdr:twoCellAnchor>
    <xdr:from>
      <xdr:col>11</xdr:col>
      <xdr:colOff>0</xdr:colOff>
      <xdr:row>1</xdr:row>
      <xdr:rowOff>0</xdr:rowOff>
    </xdr:from>
    <xdr:to>
      <xdr:col>13</xdr:col>
      <xdr:colOff>276225</xdr:colOff>
      <xdr:row>5</xdr:row>
      <xdr:rowOff>47626</xdr:rowOff>
    </xdr:to>
    <xdr:sp macro="" textlink="">
      <xdr:nvSpPr>
        <xdr:cNvPr id="2" name="Quad Arrow 1">
          <a:hlinkClick xmlns:r="http://schemas.openxmlformats.org/officeDocument/2006/relationships" r:id="rId1" tooltip="रुग्ण व कर्मचारी माहिती भरा."/>
        </xdr:cNvPr>
        <xdr:cNvSpPr/>
      </xdr:nvSpPr>
      <xdr:spPr>
        <a:xfrm>
          <a:off x="8734425" y="200025"/>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5.xml><?xml version="1.0" encoding="utf-8"?>
<xdr:wsDr xmlns:xdr="http://schemas.openxmlformats.org/drawingml/2006/spreadsheetDrawing" xmlns:a="http://schemas.openxmlformats.org/drawingml/2006/main">
  <xdr:twoCellAnchor>
    <xdr:from>
      <xdr:col>4</xdr:col>
      <xdr:colOff>437932</xdr:colOff>
      <xdr:row>15</xdr:row>
      <xdr:rowOff>32844</xdr:rowOff>
    </xdr:from>
    <xdr:to>
      <xdr:col>6</xdr:col>
      <xdr:colOff>840829</xdr:colOff>
      <xdr:row>18</xdr:row>
      <xdr:rowOff>210206</xdr:rowOff>
    </xdr:to>
    <xdr:sp macro="" textlink="">
      <xdr:nvSpPr>
        <xdr:cNvPr id="3" name="Quad Arrow 2">
          <a:hlinkClick xmlns:r="http://schemas.openxmlformats.org/officeDocument/2006/relationships" r:id="rId1" tooltip="रुग्ण व कर्मचारी माहिती भरा."/>
        </xdr:cNvPr>
        <xdr:cNvSpPr/>
      </xdr:nvSpPr>
      <xdr:spPr>
        <a:xfrm>
          <a:off x="7155794" y="4272016"/>
          <a:ext cx="2618828" cy="1175845"/>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Click here  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twoCellAnchor>
    <xdr:from>
      <xdr:col>5</xdr:col>
      <xdr:colOff>1353208</xdr:colOff>
      <xdr:row>19</xdr:row>
      <xdr:rowOff>52552</xdr:rowOff>
    </xdr:from>
    <xdr:to>
      <xdr:col>6</xdr:col>
      <xdr:colOff>1394700</xdr:colOff>
      <xdr:row>21</xdr:row>
      <xdr:rowOff>184151</xdr:rowOff>
    </xdr:to>
    <xdr:sp macro="" textlink="">
      <xdr:nvSpPr>
        <xdr:cNvPr id="4" name="Quad Arrow 3">
          <a:hlinkClick xmlns:r="http://schemas.openxmlformats.org/officeDocument/2006/relationships" r:id="rId1" tooltip="रुग्ण व कर्मचारी माहिती भरा."/>
        </xdr:cNvPr>
        <xdr:cNvSpPr/>
      </xdr:nvSpPr>
      <xdr:spPr>
        <a:xfrm>
          <a:off x="10024242" y="5666828"/>
          <a:ext cx="1723148" cy="657116"/>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twoCellAnchor>
    <xdr:from>
      <xdr:col>7</xdr:col>
      <xdr:colOff>35035</xdr:colOff>
      <xdr:row>16</xdr:row>
      <xdr:rowOff>201448</xdr:rowOff>
    </xdr:from>
    <xdr:to>
      <xdr:col>10</xdr:col>
      <xdr:colOff>797034</xdr:colOff>
      <xdr:row>21</xdr:row>
      <xdr:rowOff>236483</xdr:rowOff>
    </xdr:to>
    <xdr:sp macro="" textlink="">
      <xdr:nvSpPr>
        <xdr:cNvPr id="5" name="Rounded Rectangle 4">
          <a:hlinkClick xmlns:r="http://schemas.openxmlformats.org/officeDocument/2006/relationships" r:id="rId2"/>
        </xdr:cNvPr>
        <xdr:cNvSpPr/>
      </xdr:nvSpPr>
      <xdr:spPr>
        <a:xfrm>
          <a:off x="12218276" y="4896069"/>
          <a:ext cx="4011448" cy="1550276"/>
        </a:xfrm>
        <a:prstGeom prst="roundRect">
          <a:avLst/>
        </a:prstGeom>
        <a:blipFill>
          <a:blip xmlns:r="http://schemas.openxmlformats.org/officeDocument/2006/relationships" r:embed="rId3"/>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mr-IN" sz="1600">
              <a:solidFill>
                <a:schemeClr val="accent2"/>
              </a:solidFill>
            </a:rPr>
            <a:t>                       </a:t>
          </a:r>
          <a:r>
            <a:rPr lang="en-IN" sz="1600">
              <a:solidFill>
                <a:schemeClr val="accent2"/>
              </a:solidFill>
            </a:rPr>
            <a:t>https://gramvikaseseva.com</a:t>
          </a:r>
        </a:p>
      </xdr:txBody>
    </xdr:sp>
    <xdr:clientData/>
  </xdr:twoCellAnchor>
  <xdr:twoCellAnchor>
    <xdr:from>
      <xdr:col>0</xdr:col>
      <xdr:colOff>0</xdr:colOff>
      <xdr:row>83</xdr:row>
      <xdr:rowOff>43793</xdr:rowOff>
    </xdr:from>
    <xdr:to>
      <xdr:col>2</xdr:col>
      <xdr:colOff>867103</xdr:colOff>
      <xdr:row>90</xdr:row>
      <xdr:rowOff>0</xdr:rowOff>
    </xdr:to>
    <xdr:sp macro="" textlink="">
      <xdr:nvSpPr>
        <xdr:cNvPr id="7" name="Rounded Rectangle 6">
          <a:hlinkClick xmlns:r="http://schemas.openxmlformats.org/officeDocument/2006/relationships" r:id="rId2"/>
        </xdr:cNvPr>
        <xdr:cNvSpPr/>
      </xdr:nvSpPr>
      <xdr:spPr>
        <a:xfrm>
          <a:off x="0" y="24313931"/>
          <a:ext cx="4037724" cy="1550276"/>
        </a:xfrm>
        <a:prstGeom prst="roundRect">
          <a:avLst/>
        </a:prstGeom>
        <a:blipFill>
          <a:blip xmlns:r="http://schemas.openxmlformats.org/officeDocument/2006/relationships" r:embed="rId3"/>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mr-IN" sz="1600">
              <a:solidFill>
                <a:schemeClr val="accent2"/>
              </a:solidFill>
            </a:rPr>
            <a:t>                     </a:t>
          </a:r>
          <a:r>
            <a:rPr lang="en-IN" sz="1400">
              <a:solidFill>
                <a:schemeClr val="accent2"/>
              </a:solidFill>
            </a:rPr>
            <a:t>https://gramvikaseseva.com</a:t>
          </a:r>
        </a:p>
      </xdr:txBody>
    </xdr:sp>
    <xdr:clientData/>
  </xdr:twoCellAnchor>
  <xdr:twoCellAnchor>
    <xdr:from>
      <xdr:col>2</xdr:col>
      <xdr:colOff>888124</xdr:colOff>
      <xdr:row>83</xdr:row>
      <xdr:rowOff>29779</xdr:rowOff>
    </xdr:from>
    <xdr:to>
      <xdr:col>4</xdr:col>
      <xdr:colOff>747986</xdr:colOff>
      <xdr:row>89</xdr:row>
      <xdr:rowOff>213710</xdr:rowOff>
    </xdr:to>
    <xdr:sp macro="" textlink="">
      <xdr:nvSpPr>
        <xdr:cNvPr id="8" name="Rounded Rectangle 7">
          <a:hlinkClick xmlns:r="http://schemas.openxmlformats.org/officeDocument/2006/relationships" r:id="rId2"/>
        </xdr:cNvPr>
        <xdr:cNvSpPr/>
      </xdr:nvSpPr>
      <xdr:spPr>
        <a:xfrm>
          <a:off x="4058745" y="24299917"/>
          <a:ext cx="4037724" cy="1550276"/>
        </a:xfrm>
        <a:prstGeom prst="roundRect">
          <a:avLst/>
        </a:prstGeom>
        <a:blipFill>
          <a:blip xmlns:r="http://schemas.openxmlformats.org/officeDocument/2006/relationships" r:embed="rId3"/>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mr-IN" sz="1600">
              <a:solidFill>
                <a:schemeClr val="accent2"/>
              </a:solidFill>
            </a:rPr>
            <a:t>                     </a:t>
          </a:r>
          <a:r>
            <a:rPr lang="en-IN" sz="1400">
              <a:solidFill>
                <a:schemeClr val="accent2"/>
              </a:solidFill>
            </a:rPr>
            <a:t>https://gramvikaseseva.com</a:t>
          </a:r>
        </a:p>
      </xdr:txBody>
    </xdr:sp>
    <xdr:clientData/>
  </xdr:twoCellAnchor>
  <xdr:twoCellAnchor>
    <xdr:from>
      <xdr:col>4</xdr:col>
      <xdr:colOff>751490</xdr:colOff>
      <xdr:row>83</xdr:row>
      <xdr:rowOff>42041</xdr:rowOff>
    </xdr:from>
    <xdr:to>
      <xdr:col>6</xdr:col>
      <xdr:colOff>1785007</xdr:colOff>
      <xdr:row>89</xdr:row>
      <xdr:rowOff>225972</xdr:rowOff>
    </xdr:to>
    <xdr:sp macro="" textlink="">
      <xdr:nvSpPr>
        <xdr:cNvPr id="9" name="Rounded Rectangle 8">
          <a:hlinkClick xmlns:r="http://schemas.openxmlformats.org/officeDocument/2006/relationships" r:id="rId2"/>
        </xdr:cNvPr>
        <xdr:cNvSpPr/>
      </xdr:nvSpPr>
      <xdr:spPr>
        <a:xfrm>
          <a:off x="8099973" y="24312179"/>
          <a:ext cx="4037724" cy="1550276"/>
        </a:xfrm>
        <a:prstGeom prst="roundRect">
          <a:avLst/>
        </a:prstGeom>
        <a:blipFill>
          <a:blip xmlns:r="http://schemas.openxmlformats.org/officeDocument/2006/relationships" r:embed="rId3"/>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mr-IN" sz="1600">
              <a:solidFill>
                <a:schemeClr val="accent2"/>
              </a:solidFill>
            </a:rPr>
            <a:t>                     </a:t>
          </a:r>
          <a:r>
            <a:rPr lang="en-IN" sz="1400">
              <a:solidFill>
                <a:schemeClr val="accent2"/>
              </a:solidFill>
            </a:rPr>
            <a:t>https://gramvikaseseva.com</a:t>
          </a:r>
        </a:p>
      </xdr:txBody>
    </xdr:sp>
    <xdr:clientData/>
  </xdr:twoCellAnchor>
  <xdr:twoCellAnchor>
    <xdr:from>
      <xdr:col>6</xdr:col>
      <xdr:colOff>1813034</xdr:colOff>
      <xdr:row>83</xdr:row>
      <xdr:rowOff>35035</xdr:rowOff>
    </xdr:from>
    <xdr:to>
      <xdr:col>10</xdr:col>
      <xdr:colOff>770758</xdr:colOff>
      <xdr:row>89</xdr:row>
      <xdr:rowOff>218966</xdr:rowOff>
    </xdr:to>
    <xdr:sp macro="" textlink="">
      <xdr:nvSpPr>
        <xdr:cNvPr id="10" name="Rounded Rectangle 9">
          <a:hlinkClick xmlns:r="http://schemas.openxmlformats.org/officeDocument/2006/relationships" r:id="rId2"/>
        </xdr:cNvPr>
        <xdr:cNvSpPr/>
      </xdr:nvSpPr>
      <xdr:spPr>
        <a:xfrm>
          <a:off x="12165724" y="24305173"/>
          <a:ext cx="4037724" cy="1550276"/>
        </a:xfrm>
        <a:prstGeom prst="roundRect">
          <a:avLst/>
        </a:prstGeom>
        <a:blipFill>
          <a:blip xmlns:r="http://schemas.openxmlformats.org/officeDocument/2006/relationships" r:embed="rId3"/>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mr-IN" sz="1600">
              <a:solidFill>
                <a:schemeClr val="accent2"/>
              </a:solidFill>
            </a:rPr>
            <a:t>                     </a:t>
          </a:r>
          <a:r>
            <a:rPr lang="en-IN" sz="1400">
              <a:solidFill>
                <a:schemeClr val="accent2"/>
              </a:solidFill>
            </a:rPr>
            <a:t>https://gramvikaseseva.com</a:t>
          </a:r>
        </a:p>
      </xdr:txBody>
    </xdr:sp>
    <xdr:clientData/>
  </xdr:twoCellAnchor>
  <xdr:twoCellAnchor>
    <xdr:from>
      <xdr:col>7</xdr:col>
      <xdr:colOff>38539</xdr:colOff>
      <xdr:row>76</xdr:row>
      <xdr:rowOff>213711</xdr:rowOff>
    </xdr:from>
    <xdr:to>
      <xdr:col>10</xdr:col>
      <xdr:colOff>826814</xdr:colOff>
      <xdr:row>82</xdr:row>
      <xdr:rowOff>187435</xdr:rowOff>
    </xdr:to>
    <xdr:sp macro="" textlink="">
      <xdr:nvSpPr>
        <xdr:cNvPr id="11" name="Rounded Rectangle 10">
          <a:hlinkClick xmlns:r="http://schemas.openxmlformats.org/officeDocument/2006/relationships" r:id="rId2"/>
        </xdr:cNvPr>
        <xdr:cNvSpPr/>
      </xdr:nvSpPr>
      <xdr:spPr>
        <a:xfrm>
          <a:off x="12221780" y="22679573"/>
          <a:ext cx="4037724" cy="1550276"/>
        </a:xfrm>
        <a:prstGeom prst="roundRect">
          <a:avLst/>
        </a:prstGeom>
        <a:blipFill>
          <a:blip xmlns:r="http://schemas.openxmlformats.org/officeDocument/2006/relationships" r:embed="rId3"/>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mr-IN" sz="1600">
              <a:solidFill>
                <a:schemeClr val="accent2"/>
              </a:solidFill>
            </a:rPr>
            <a:t>                     </a:t>
          </a:r>
          <a:r>
            <a:rPr lang="en-IN" sz="1400">
              <a:solidFill>
                <a:schemeClr val="accent2"/>
              </a:solidFill>
            </a:rPr>
            <a:t>https://gramvikaseseva.com</a:t>
          </a:r>
        </a:p>
      </xdr:txBody>
    </xdr:sp>
    <xdr:clientData/>
  </xdr:twoCellAnchor>
  <xdr:twoCellAnchor>
    <xdr:from>
      <xdr:col>7</xdr:col>
      <xdr:colOff>50801</xdr:colOff>
      <xdr:row>70</xdr:row>
      <xdr:rowOff>138387</xdr:rowOff>
    </xdr:from>
    <xdr:to>
      <xdr:col>10</xdr:col>
      <xdr:colOff>839076</xdr:colOff>
      <xdr:row>76</xdr:row>
      <xdr:rowOff>164663</xdr:rowOff>
    </xdr:to>
    <xdr:sp macro="" textlink="">
      <xdr:nvSpPr>
        <xdr:cNvPr id="12" name="Rounded Rectangle 11">
          <a:hlinkClick xmlns:r="http://schemas.openxmlformats.org/officeDocument/2006/relationships" r:id="rId2"/>
        </xdr:cNvPr>
        <xdr:cNvSpPr/>
      </xdr:nvSpPr>
      <xdr:spPr>
        <a:xfrm>
          <a:off x="12234042" y="21080249"/>
          <a:ext cx="4037724" cy="1550276"/>
        </a:xfrm>
        <a:prstGeom prst="roundRect">
          <a:avLst/>
        </a:prstGeom>
        <a:blipFill>
          <a:blip xmlns:r="http://schemas.openxmlformats.org/officeDocument/2006/relationships" r:embed="rId3"/>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mr-IN" sz="1600">
              <a:solidFill>
                <a:schemeClr val="accent2"/>
              </a:solidFill>
            </a:rPr>
            <a:t>                     </a:t>
          </a:r>
          <a:r>
            <a:rPr lang="en-IN" sz="1400">
              <a:solidFill>
                <a:schemeClr val="accent2"/>
              </a:solidFill>
            </a:rPr>
            <a:t>https://gramvikaseseva.com</a:t>
          </a:r>
        </a:p>
      </xdr:txBody>
    </xdr:sp>
    <xdr:clientData/>
  </xdr:twoCellAnchor>
  <xdr:twoCellAnchor>
    <xdr:from>
      <xdr:col>7</xdr:col>
      <xdr:colOff>108607</xdr:colOff>
      <xdr:row>64</xdr:row>
      <xdr:rowOff>196194</xdr:rowOff>
    </xdr:from>
    <xdr:to>
      <xdr:col>10</xdr:col>
      <xdr:colOff>896882</xdr:colOff>
      <xdr:row>70</xdr:row>
      <xdr:rowOff>82332</xdr:rowOff>
    </xdr:to>
    <xdr:sp macro="" textlink="">
      <xdr:nvSpPr>
        <xdr:cNvPr id="13" name="Rounded Rectangle 12">
          <a:hlinkClick xmlns:r="http://schemas.openxmlformats.org/officeDocument/2006/relationships" r:id="rId2"/>
        </xdr:cNvPr>
        <xdr:cNvSpPr/>
      </xdr:nvSpPr>
      <xdr:spPr>
        <a:xfrm>
          <a:off x="12291848" y="19473918"/>
          <a:ext cx="4037724" cy="1550276"/>
        </a:xfrm>
        <a:prstGeom prst="roundRect">
          <a:avLst/>
        </a:prstGeom>
        <a:blipFill>
          <a:blip xmlns:r="http://schemas.openxmlformats.org/officeDocument/2006/relationships" r:embed="rId3"/>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mr-IN" sz="1600">
              <a:solidFill>
                <a:schemeClr val="accent2"/>
              </a:solidFill>
            </a:rPr>
            <a:t>                     </a:t>
          </a:r>
          <a:r>
            <a:rPr lang="en-IN" sz="1400">
              <a:solidFill>
                <a:schemeClr val="accent2"/>
              </a:solidFill>
            </a:rPr>
            <a:t>https://gramvikaseseva.com</a:t>
          </a:r>
        </a:p>
      </xdr:txBody>
    </xdr:sp>
    <xdr:clientData/>
  </xdr:twoCellAnchor>
  <xdr:twoCellAnchor>
    <xdr:from>
      <xdr:col>7</xdr:col>
      <xdr:colOff>73573</xdr:colOff>
      <xdr:row>58</xdr:row>
      <xdr:rowOff>248746</xdr:rowOff>
    </xdr:from>
    <xdr:to>
      <xdr:col>10</xdr:col>
      <xdr:colOff>861848</xdr:colOff>
      <xdr:row>64</xdr:row>
      <xdr:rowOff>134884</xdr:rowOff>
    </xdr:to>
    <xdr:sp macro="" textlink="">
      <xdr:nvSpPr>
        <xdr:cNvPr id="14" name="Rounded Rectangle 13">
          <a:hlinkClick xmlns:r="http://schemas.openxmlformats.org/officeDocument/2006/relationships" r:id="rId2"/>
        </xdr:cNvPr>
        <xdr:cNvSpPr/>
      </xdr:nvSpPr>
      <xdr:spPr>
        <a:xfrm>
          <a:off x="12256814" y="17862332"/>
          <a:ext cx="4037724" cy="1550276"/>
        </a:xfrm>
        <a:prstGeom prst="roundRect">
          <a:avLst/>
        </a:prstGeom>
        <a:blipFill>
          <a:blip xmlns:r="http://schemas.openxmlformats.org/officeDocument/2006/relationships" r:embed="rId3"/>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mr-IN" sz="1600">
              <a:solidFill>
                <a:schemeClr val="accent2"/>
              </a:solidFill>
            </a:rPr>
            <a:t>                     </a:t>
          </a:r>
          <a:r>
            <a:rPr lang="en-IN" sz="1400">
              <a:solidFill>
                <a:schemeClr val="accent2"/>
              </a:solidFill>
            </a:rPr>
            <a:t>https://gramvikaseseva.com</a:t>
          </a:r>
        </a:p>
      </xdr:txBody>
    </xdr:sp>
    <xdr:clientData/>
  </xdr:twoCellAnchor>
  <xdr:twoCellAnchor>
    <xdr:from>
      <xdr:col>7</xdr:col>
      <xdr:colOff>129629</xdr:colOff>
      <xdr:row>53</xdr:row>
      <xdr:rowOff>217215</xdr:rowOff>
    </xdr:from>
    <xdr:to>
      <xdr:col>10</xdr:col>
      <xdr:colOff>917904</xdr:colOff>
      <xdr:row>58</xdr:row>
      <xdr:rowOff>173422</xdr:rowOff>
    </xdr:to>
    <xdr:sp macro="" textlink="">
      <xdr:nvSpPr>
        <xdr:cNvPr id="15" name="Rounded Rectangle 14">
          <a:hlinkClick xmlns:r="http://schemas.openxmlformats.org/officeDocument/2006/relationships" r:id="rId2"/>
        </xdr:cNvPr>
        <xdr:cNvSpPr/>
      </xdr:nvSpPr>
      <xdr:spPr>
        <a:xfrm>
          <a:off x="12312870" y="16236732"/>
          <a:ext cx="4037724" cy="1550276"/>
        </a:xfrm>
        <a:prstGeom prst="roundRect">
          <a:avLst/>
        </a:prstGeom>
        <a:blipFill>
          <a:blip xmlns:r="http://schemas.openxmlformats.org/officeDocument/2006/relationships" r:embed="rId3"/>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mr-IN" sz="1600">
              <a:solidFill>
                <a:schemeClr val="accent2"/>
              </a:solidFill>
            </a:rPr>
            <a:t>                     </a:t>
          </a:r>
          <a:r>
            <a:rPr lang="en-IN" sz="1400">
              <a:solidFill>
                <a:schemeClr val="accent2"/>
              </a:solidFill>
            </a:rPr>
            <a:t>https://gramvikaseseva.com</a:t>
          </a:r>
        </a:p>
      </xdr:txBody>
    </xdr:sp>
    <xdr:clientData/>
  </xdr:twoCellAnchor>
  <xdr:twoCellAnchor>
    <xdr:from>
      <xdr:col>7</xdr:col>
      <xdr:colOff>141891</xdr:colOff>
      <xdr:row>51</xdr:row>
      <xdr:rowOff>290787</xdr:rowOff>
    </xdr:from>
    <xdr:to>
      <xdr:col>10</xdr:col>
      <xdr:colOff>930166</xdr:colOff>
      <xdr:row>53</xdr:row>
      <xdr:rowOff>168167</xdr:rowOff>
    </xdr:to>
    <xdr:sp macro="" textlink="">
      <xdr:nvSpPr>
        <xdr:cNvPr id="16" name="Rounded Rectangle 15">
          <a:hlinkClick xmlns:r="http://schemas.openxmlformats.org/officeDocument/2006/relationships" r:id="rId2"/>
        </xdr:cNvPr>
        <xdr:cNvSpPr/>
      </xdr:nvSpPr>
      <xdr:spPr>
        <a:xfrm>
          <a:off x="12325132" y="14637408"/>
          <a:ext cx="4037724" cy="1550276"/>
        </a:xfrm>
        <a:prstGeom prst="roundRect">
          <a:avLst/>
        </a:prstGeom>
        <a:blipFill>
          <a:blip xmlns:r="http://schemas.openxmlformats.org/officeDocument/2006/relationships" r:embed="rId3"/>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mr-IN" sz="1600">
              <a:solidFill>
                <a:schemeClr val="accent2"/>
              </a:solidFill>
            </a:rPr>
            <a:t>                     </a:t>
          </a:r>
          <a:r>
            <a:rPr lang="en-IN" sz="1400">
              <a:solidFill>
                <a:schemeClr val="accent2"/>
              </a:solidFill>
            </a:rPr>
            <a:t>https://gramvikaseseva.com</a:t>
          </a:r>
        </a:p>
      </xdr:txBody>
    </xdr:sp>
    <xdr:clientData/>
  </xdr:twoCellAnchor>
  <xdr:twoCellAnchor>
    <xdr:from>
      <xdr:col>7</xdr:col>
      <xdr:colOff>199697</xdr:colOff>
      <xdr:row>46</xdr:row>
      <xdr:rowOff>112111</xdr:rowOff>
    </xdr:from>
    <xdr:to>
      <xdr:col>10</xdr:col>
      <xdr:colOff>987972</xdr:colOff>
      <xdr:row>51</xdr:row>
      <xdr:rowOff>234732</xdr:rowOff>
    </xdr:to>
    <xdr:sp macro="" textlink="">
      <xdr:nvSpPr>
        <xdr:cNvPr id="17" name="Rounded Rectangle 16">
          <a:hlinkClick xmlns:r="http://schemas.openxmlformats.org/officeDocument/2006/relationships" r:id="rId2"/>
        </xdr:cNvPr>
        <xdr:cNvSpPr/>
      </xdr:nvSpPr>
      <xdr:spPr>
        <a:xfrm>
          <a:off x="12382938" y="13031077"/>
          <a:ext cx="4037724" cy="1550276"/>
        </a:xfrm>
        <a:prstGeom prst="roundRect">
          <a:avLst/>
        </a:prstGeom>
        <a:blipFill>
          <a:blip xmlns:r="http://schemas.openxmlformats.org/officeDocument/2006/relationships" r:embed="rId3"/>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mr-IN" sz="1600">
              <a:solidFill>
                <a:schemeClr val="accent2"/>
              </a:solidFill>
            </a:rPr>
            <a:t>                     </a:t>
          </a:r>
          <a:r>
            <a:rPr lang="en-IN" sz="1400">
              <a:solidFill>
                <a:schemeClr val="accent2"/>
              </a:solidFill>
            </a:rPr>
            <a:t>https://gramvikaseseva.com</a:t>
          </a:r>
        </a:p>
      </xdr:txBody>
    </xdr:sp>
    <xdr:clientData/>
  </xdr:twoCellAnchor>
  <xdr:twoCellAnchor>
    <xdr:from>
      <xdr:col>7</xdr:col>
      <xdr:colOff>129629</xdr:colOff>
      <xdr:row>40</xdr:row>
      <xdr:rowOff>182180</xdr:rowOff>
    </xdr:from>
    <xdr:to>
      <xdr:col>10</xdr:col>
      <xdr:colOff>917904</xdr:colOff>
      <xdr:row>46</xdr:row>
      <xdr:rowOff>85835</xdr:rowOff>
    </xdr:to>
    <xdr:sp macro="" textlink="">
      <xdr:nvSpPr>
        <xdr:cNvPr id="18" name="Rounded Rectangle 17">
          <a:hlinkClick xmlns:r="http://schemas.openxmlformats.org/officeDocument/2006/relationships" r:id="rId2"/>
        </xdr:cNvPr>
        <xdr:cNvSpPr/>
      </xdr:nvSpPr>
      <xdr:spPr>
        <a:xfrm>
          <a:off x="12312870" y="11454525"/>
          <a:ext cx="4037724" cy="1550276"/>
        </a:xfrm>
        <a:prstGeom prst="roundRect">
          <a:avLst/>
        </a:prstGeom>
        <a:blipFill>
          <a:blip xmlns:r="http://schemas.openxmlformats.org/officeDocument/2006/relationships" r:embed="rId3"/>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mr-IN" sz="1600">
              <a:solidFill>
                <a:schemeClr val="accent2"/>
              </a:solidFill>
            </a:rPr>
            <a:t>                     </a:t>
          </a:r>
          <a:r>
            <a:rPr lang="en-IN" sz="1400">
              <a:solidFill>
                <a:schemeClr val="accent2"/>
              </a:solidFill>
            </a:rPr>
            <a:t>https://gramvikaseseva.com</a:t>
          </a:r>
        </a:p>
      </xdr:txBody>
    </xdr:sp>
    <xdr:clientData/>
  </xdr:twoCellAnchor>
  <xdr:twoCellAnchor>
    <xdr:from>
      <xdr:col>7</xdr:col>
      <xdr:colOff>185685</xdr:colOff>
      <xdr:row>34</xdr:row>
      <xdr:rowOff>220718</xdr:rowOff>
    </xdr:from>
    <xdr:to>
      <xdr:col>10</xdr:col>
      <xdr:colOff>973960</xdr:colOff>
      <xdr:row>40</xdr:row>
      <xdr:rowOff>106856</xdr:rowOff>
    </xdr:to>
    <xdr:sp macro="" textlink="">
      <xdr:nvSpPr>
        <xdr:cNvPr id="19" name="Rounded Rectangle 18">
          <a:hlinkClick xmlns:r="http://schemas.openxmlformats.org/officeDocument/2006/relationships" r:id="rId2"/>
        </xdr:cNvPr>
        <xdr:cNvSpPr/>
      </xdr:nvSpPr>
      <xdr:spPr>
        <a:xfrm>
          <a:off x="12368926" y="9828925"/>
          <a:ext cx="4037724" cy="1550276"/>
        </a:xfrm>
        <a:prstGeom prst="roundRect">
          <a:avLst/>
        </a:prstGeom>
        <a:blipFill>
          <a:blip xmlns:r="http://schemas.openxmlformats.org/officeDocument/2006/relationships" r:embed="rId3"/>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mr-IN" sz="1600">
              <a:solidFill>
                <a:schemeClr val="accent2"/>
              </a:solidFill>
            </a:rPr>
            <a:t>                     </a:t>
          </a:r>
          <a:r>
            <a:rPr lang="en-IN" sz="1400">
              <a:solidFill>
                <a:schemeClr val="accent2"/>
              </a:solidFill>
            </a:rPr>
            <a:t>https://gramvikaseseva.com</a:t>
          </a:r>
        </a:p>
      </xdr:txBody>
    </xdr:sp>
    <xdr:clientData/>
  </xdr:twoCellAnchor>
  <xdr:twoCellAnchor>
    <xdr:from>
      <xdr:col>7</xdr:col>
      <xdr:colOff>197947</xdr:colOff>
      <xdr:row>28</xdr:row>
      <xdr:rowOff>303049</xdr:rowOff>
    </xdr:from>
    <xdr:to>
      <xdr:col>10</xdr:col>
      <xdr:colOff>986222</xdr:colOff>
      <xdr:row>34</xdr:row>
      <xdr:rowOff>171670</xdr:rowOff>
    </xdr:to>
    <xdr:sp macro="" textlink="">
      <xdr:nvSpPr>
        <xdr:cNvPr id="20" name="Rounded Rectangle 19">
          <a:hlinkClick xmlns:r="http://schemas.openxmlformats.org/officeDocument/2006/relationships" r:id="rId2"/>
        </xdr:cNvPr>
        <xdr:cNvSpPr/>
      </xdr:nvSpPr>
      <xdr:spPr>
        <a:xfrm>
          <a:off x="12381188" y="8229601"/>
          <a:ext cx="4037724" cy="1550276"/>
        </a:xfrm>
        <a:prstGeom prst="roundRect">
          <a:avLst/>
        </a:prstGeom>
        <a:blipFill>
          <a:blip xmlns:r="http://schemas.openxmlformats.org/officeDocument/2006/relationships" r:embed="rId3"/>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mr-IN" sz="1600">
              <a:solidFill>
                <a:schemeClr val="accent2"/>
              </a:solidFill>
            </a:rPr>
            <a:t>                     </a:t>
          </a:r>
          <a:r>
            <a:rPr lang="en-IN" sz="1400">
              <a:solidFill>
                <a:schemeClr val="accent2"/>
              </a:solidFill>
            </a:rPr>
            <a:t>https://gramvikaseseva.com</a:t>
          </a:r>
        </a:p>
      </xdr:txBody>
    </xdr:sp>
    <xdr:clientData/>
  </xdr:twoCellAnchor>
  <xdr:twoCellAnchor>
    <xdr:from>
      <xdr:col>7</xdr:col>
      <xdr:colOff>255753</xdr:colOff>
      <xdr:row>22</xdr:row>
      <xdr:rowOff>150649</xdr:rowOff>
    </xdr:from>
    <xdr:to>
      <xdr:col>11</xdr:col>
      <xdr:colOff>36787</xdr:colOff>
      <xdr:row>28</xdr:row>
      <xdr:rowOff>246994</xdr:rowOff>
    </xdr:to>
    <xdr:sp macro="" textlink="">
      <xdr:nvSpPr>
        <xdr:cNvPr id="21" name="Rounded Rectangle 20">
          <a:hlinkClick xmlns:r="http://schemas.openxmlformats.org/officeDocument/2006/relationships" r:id="rId2"/>
        </xdr:cNvPr>
        <xdr:cNvSpPr/>
      </xdr:nvSpPr>
      <xdr:spPr>
        <a:xfrm>
          <a:off x="12438994" y="6623270"/>
          <a:ext cx="4037724" cy="1550276"/>
        </a:xfrm>
        <a:prstGeom prst="roundRect">
          <a:avLst/>
        </a:prstGeom>
        <a:blipFill>
          <a:blip xmlns:r="http://schemas.openxmlformats.org/officeDocument/2006/relationships" r:embed="rId3"/>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mr-IN" sz="1600">
              <a:solidFill>
                <a:schemeClr val="accent2"/>
              </a:solidFill>
            </a:rPr>
            <a:t>                     </a:t>
          </a:r>
          <a:r>
            <a:rPr lang="en-IN" sz="1400">
              <a:solidFill>
                <a:schemeClr val="accent2"/>
              </a:solidFill>
            </a:rPr>
            <a:t>https://gramvikaseseva.com</a:t>
          </a:r>
        </a:p>
      </xdr:txBody>
    </xdr:sp>
    <xdr:clientData/>
  </xdr:twoCellAnchor>
  <xdr:twoCellAnchor>
    <xdr:from>
      <xdr:col>6</xdr:col>
      <xdr:colOff>1807779</xdr:colOff>
      <xdr:row>11</xdr:row>
      <xdr:rowOff>29779</xdr:rowOff>
    </xdr:from>
    <xdr:to>
      <xdr:col>10</xdr:col>
      <xdr:colOff>739227</xdr:colOff>
      <xdr:row>16</xdr:row>
      <xdr:rowOff>239986</xdr:rowOff>
    </xdr:to>
    <xdr:sp macro="" textlink="">
      <xdr:nvSpPr>
        <xdr:cNvPr id="22" name="Rounded Rectangle 21">
          <a:hlinkClick xmlns:r="http://schemas.openxmlformats.org/officeDocument/2006/relationships" r:id="rId2"/>
        </xdr:cNvPr>
        <xdr:cNvSpPr/>
      </xdr:nvSpPr>
      <xdr:spPr>
        <a:xfrm>
          <a:off x="12160469" y="3384331"/>
          <a:ext cx="4011448" cy="1550276"/>
        </a:xfrm>
        <a:prstGeom prst="roundRect">
          <a:avLst/>
        </a:prstGeom>
        <a:blipFill>
          <a:blip xmlns:r="http://schemas.openxmlformats.org/officeDocument/2006/relationships" r:embed="rId3"/>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mr-IN" sz="1600">
              <a:solidFill>
                <a:schemeClr val="accent2"/>
              </a:solidFill>
            </a:rPr>
            <a:t>                       </a:t>
          </a:r>
          <a:r>
            <a:rPr lang="en-IN" sz="1600">
              <a:solidFill>
                <a:schemeClr val="accent2"/>
              </a:solidFill>
            </a:rPr>
            <a:t>https://gramvikaseseva.com</a:t>
          </a:r>
        </a:p>
      </xdr:txBody>
    </xdr:sp>
    <xdr:clientData/>
  </xdr:twoCellAnchor>
  <xdr:twoCellAnchor>
    <xdr:from>
      <xdr:col>7</xdr:col>
      <xdr:colOff>33283</xdr:colOff>
      <xdr:row>6</xdr:row>
      <xdr:rowOff>15766</xdr:rowOff>
    </xdr:from>
    <xdr:to>
      <xdr:col>10</xdr:col>
      <xdr:colOff>795282</xdr:colOff>
      <xdr:row>11</xdr:row>
      <xdr:rowOff>50800</xdr:rowOff>
    </xdr:to>
    <xdr:sp macro="" textlink="">
      <xdr:nvSpPr>
        <xdr:cNvPr id="23" name="Rounded Rectangle 22">
          <a:hlinkClick xmlns:r="http://schemas.openxmlformats.org/officeDocument/2006/relationships" r:id="rId2"/>
        </xdr:cNvPr>
        <xdr:cNvSpPr/>
      </xdr:nvSpPr>
      <xdr:spPr>
        <a:xfrm>
          <a:off x="12216524" y="1855076"/>
          <a:ext cx="4011448" cy="1550276"/>
        </a:xfrm>
        <a:prstGeom prst="roundRect">
          <a:avLst/>
        </a:prstGeom>
        <a:blipFill>
          <a:blip xmlns:r="http://schemas.openxmlformats.org/officeDocument/2006/relationships" r:embed="rId3"/>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mr-IN" sz="1600">
              <a:solidFill>
                <a:schemeClr val="accent2"/>
              </a:solidFill>
            </a:rPr>
            <a:t>                       </a:t>
          </a:r>
          <a:r>
            <a:rPr lang="en-IN" sz="1600">
              <a:solidFill>
                <a:schemeClr val="accent2"/>
              </a:solidFill>
            </a:rPr>
            <a:t>https://gramvikaseseva.com</a:t>
          </a:r>
        </a:p>
      </xdr:txBody>
    </xdr:sp>
    <xdr:clientData/>
  </xdr:twoCellAnchor>
  <xdr:twoCellAnchor>
    <xdr:from>
      <xdr:col>7</xdr:col>
      <xdr:colOff>1752</xdr:colOff>
      <xdr:row>0</xdr:row>
      <xdr:rowOff>264510</xdr:rowOff>
    </xdr:from>
    <xdr:to>
      <xdr:col>10</xdr:col>
      <xdr:colOff>763751</xdr:colOff>
      <xdr:row>5</xdr:row>
      <xdr:rowOff>282027</xdr:rowOff>
    </xdr:to>
    <xdr:sp macro="" textlink="">
      <xdr:nvSpPr>
        <xdr:cNvPr id="24" name="Rounded Rectangle 23">
          <a:hlinkClick xmlns:r="http://schemas.openxmlformats.org/officeDocument/2006/relationships" r:id="rId2"/>
        </xdr:cNvPr>
        <xdr:cNvSpPr/>
      </xdr:nvSpPr>
      <xdr:spPr>
        <a:xfrm>
          <a:off x="12184993" y="264510"/>
          <a:ext cx="4011448" cy="1550276"/>
        </a:xfrm>
        <a:prstGeom prst="roundRect">
          <a:avLst/>
        </a:prstGeom>
        <a:blipFill>
          <a:blip xmlns:r="http://schemas.openxmlformats.org/officeDocument/2006/relationships" r:embed="rId3"/>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mr-IN" sz="1600">
              <a:solidFill>
                <a:schemeClr val="accent2"/>
              </a:solidFill>
            </a:rPr>
            <a:t>                       </a:t>
          </a:r>
          <a:r>
            <a:rPr lang="en-IN" sz="1600">
              <a:solidFill>
                <a:schemeClr val="accent2"/>
              </a:solidFill>
            </a:rPr>
            <a:t>https://gramvikaseseva.com</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41</xdr:col>
      <xdr:colOff>0</xdr:colOff>
      <xdr:row>5</xdr:row>
      <xdr:rowOff>0</xdr:rowOff>
    </xdr:from>
    <xdr:to>
      <xdr:col>43</xdr:col>
      <xdr:colOff>276225</xdr:colOff>
      <xdr:row>7</xdr:row>
      <xdr:rowOff>200026</xdr:rowOff>
    </xdr:to>
    <xdr:sp macro="" textlink="">
      <xdr:nvSpPr>
        <xdr:cNvPr id="2" name="Quad Arrow 1">
          <a:hlinkClick xmlns:r="http://schemas.openxmlformats.org/officeDocument/2006/relationships" r:id="rId1" tooltip="रुग्ण व कर्मचारी माहिती भरा."/>
        </xdr:cNvPr>
        <xdr:cNvSpPr/>
      </xdr:nvSpPr>
      <xdr:spPr>
        <a:xfrm>
          <a:off x="6877050" y="1419225"/>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7.xml><?xml version="1.0" encoding="utf-8"?>
<xdr:wsDr xmlns:xdr="http://schemas.openxmlformats.org/drawingml/2006/spreadsheetDrawing" xmlns:a="http://schemas.openxmlformats.org/drawingml/2006/main">
  <xdr:twoCellAnchor>
    <xdr:from>
      <xdr:col>11</xdr:col>
      <xdr:colOff>0</xdr:colOff>
      <xdr:row>19</xdr:row>
      <xdr:rowOff>0</xdr:rowOff>
    </xdr:from>
    <xdr:to>
      <xdr:col>13</xdr:col>
      <xdr:colOff>276225</xdr:colOff>
      <xdr:row>20</xdr:row>
      <xdr:rowOff>285751</xdr:rowOff>
    </xdr:to>
    <xdr:sp macro="" textlink="">
      <xdr:nvSpPr>
        <xdr:cNvPr id="2" name="Quad Arrow 1">
          <a:hlinkClick xmlns:r="http://schemas.openxmlformats.org/officeDocument/2006/relationships" r:id="rId1" tooltip="रुग्ण व कर्मचारी माहिती भरा."/>
        </xdr:cNvPr>
        <xdr:cNvSpPr/>
      </xdr:nvSpPr>
      <xdr:spPr>
        <a:xfrm>
          <a:off x="7010400" y="6524625"/>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8.xml><?xml version="1.0" encoding="utf-8"?>
<xdr:wsDr xmlns:xdr="http://schemas.openxmlformats.org/drawingml/2006/spreadsheetDrawing" xmlns:a="http://schemas.openxmlformats.org/drawingml/2006/main">
  <xdr:twoCellAnchor>
    <xdr:from>
      <xdr:col>16</xdr:col>
      <xdr:colOff>0</xdr:colOff>
      <xdr:row>4</xdr:row>
      <xdr:rowOff>0</xdr:rowOff>
    </xdr:from>
    <xdr:to>
      <xdr:col>18</xdr:col>
      <xdr:colOff>283152</xdr:colOff>
      <xdr:row>7</xdr:row>
      <xdr:rowOff>13856</xdr:rowOff>
    </xdr:to>
    <xdr:sp macro="" textlink="">
      <xdr:nvSpPr>
        <xdr:cNvPr id="2" name="Quad Arrow 1">
          <a:hlinkClick xmlns:r="http://schemas.openxmlformats.org/officeDocument/2006/relationships" r:id="rId1" tooltip="रुग्ण व कर्मचारी माहिती भरा."/>
        </xdr:cNvPr>
        <xdr:cNvSpPr/>
      </xdr:nvSpPr>
      <xdr:spPr>
        <a:xfrm>
          <a:off x="6762750" y="1316182"/>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9.xml><?xml version="1.0" encoding="utf-8"?>
<xdr:wsDr xmlns:xdr="http://schemas.openxmlformats.org/drawingml/2006/spreadsheetDrawing" xmlns:a="http://schemas.openxmlformats.org/drawingml/2006/main">
  <xdr:twoCellAnchor>
    <xdr:from>
      <xdr:col>16</xdr:col>
      <xdr:colOff>0</xdr:colOff>
      <xdr:row>0</xdr:row>
      <xdr:rowOff>0</xdr:rowOff>
    </xdr:from>
    <xdr:to>
      <xdr:col>18</xdr:col>
      <xdr:colOff>276225</xdr:colOff>
      <xdr:row>2</xdr:row>
      <xdr:rowOff>219076</xdr:rowOff>
    </xdr:to>
    <xdr:sp macro="" textlink="">
      <xdr:nvSpPr>
        <xdr:cNvPr id="2" name="Quad Arrow 1">
          <a:hlinkClick xmlns:r="http://schemas.openxmlformats.org/officeDocument/2006/relationships" r:id="rId1" tooltip="रुग्ण व कर्मचारी माहिती भरा."/>
        </xdr:cNvPr>
        <xdr:cNvSpPr/>
      </xdr:nvSpPr>
      <xdr:spPr>
        <a:xfrm>
          <a:off x="7239000" y="0"/>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10.xml><?xml version="1.0" encoding="utf-8"?>
<xdr:wsDr xmlns:xdr="http://schemas.openxmlformats.org/drawingml/2006/spreadsheetDrawing" xmlns:a="http://schemas.openxmlformats.org/drawingml/2006/main">
  <xdr:twoCellAnchor>
    <xdr:from>
      <xdr:col>10</xdr:col>
      <xdr:colOff>0</xdr:colOff>
      <xdr:row>0</xdr:row>
      <xdr:rowOff>0</xdr:rowOff>
    </xdr:from>
    <xdr:to>
      <xdr:col>12</xdr:col>
      <xdr:colOff>267758</xdr:colOff>
      <xdr:row>2</xdr:row>
      <xdr:rowOff>215901</xdr:rowOff>
    </xdr:to>
    <xdr:sp macro="" textlink="">
      <xdr:nvSpPr>
        <xdr:cNvPr id="2" name="Quad Arrow 1">
          <a:hlinkClick xmlns:r="http://schemas.openxmlformats.org/officeDocument/2006/relationships" r:id="rId1" tooltip="रुग्ण व कर्मचारी माहिती भरा."/>
        </xdr:cNvPr>
        <xdr:cNvSpPr/>
      </xdr:nvSpPr>
      <xdr:spPr>
        <a:xfrm>
          <a:off x="7302500" y="0"/>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11.xml><?xml version="1.0" encoding="utf-8"?>
<xdr:wsDr xmlns:xdr="http://schemas.openxmlformats.org/drawingml/2006/spreadsheetDrawing" xmlns:a="http://schemas.openxmlformats.org/drawingml/2006/main">
  <xdr:twoCellAnchor>
    <xdr:from>
      <xdr:col>11</xdr:col>
      <xdr:colOff>0</xdr:colOff>
      <xdr:row>0</xdr:row>
      <xdr:rowOff>0</xdr:rowOff>
    </xdr:from>
    <xdr:to>
      <xdr:col>13</xdr:col>
      <xdr:colOff>267758</xdr:colOff>
      <xdr:row>1</xdr:row>
      <xdr:rowOff>480484</xdr:rowOff>
    </xdr:to>
    <xdr:sp macro="" textlink="">
      <xdr:nvSpPr>
        <xdr:cNvPr id="2" name="Quad Arrow 1">
          <a:hlinkClick xmlns:r="http://schemas.openxmlformats.org/officeDocument/2006/relationships" r:id="rId1" tooltip="रुग्ण व कर्मचारी माहिती भरा."/>
        </xdr:cNvPr>
        <xdr:cNvSpPr/>
      </xdr:nvSpPr>
      <xdr:spPr>
        <a:xfrm>
          <a:off x="6762750" y="0"/>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12.xml><?xml version="1.0" encoding="utf-8"?>
<xdr:wsDr xmlns:xdr="http://schemas.openxmlformats.org/drawingml/2006/spreadsheetDrawing" xmlns:a="http://schemas.openxmlformats.org/drawingml/2006/main">
  <xdr:twoCellAnchor>
    <xdr:from>
      <xdr:col>10</xdr:col>
      <xdr:colOff>0</xdr:colOff>
      <xdr:row>0</xdr:row>
      <xdr:rowOff>0</xdr:rowOff>
    </xdr:from>
    <xdr:to>
      <xdr:col>13</xdr:col>
      <xdr:colOff>24342</xdr:colOff>
      <xdr:row>2</xdr:row>
      <xdr:rowOff>14818</xdr:rowOff>
    </xdr:to>
    <xdr:sp macro="" textlink="">
      <xdr:nvSpPr>
        <xdr:cNvPr id="2" name="Quad Arrow 1">
          <a:hlinkClick xmlns:r="http://schemas.openxmlformats.org/officeDocument/2006/relationships" r:id="rId1" tooltip="रुग्ण व कर्मचारी माहिती भरा."/>
        </xdr:cNvPr>
        <xdr:cNvSpPr/>
      </xdr:nvSpPr>
      <xdr:spPr>
        <a:xfrm>
          <a:off x="7651750" y="0"/>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13.xml><?xml version="1.0" encoding="utf-8"?>
<xdr:wsDr xmlns:xdr="http://schemas.openxmlformats.org/drawingml/2006/spreadsheetDrawing" xmlns:a="http://schemas.openxmlformats.org/drawingml/2006/main">
  <xdr:twoCellAnchor>
    <xdr:from>
      <xdr:col>12</xdr:col>
      <xdr:colOff>0</xdr:colOff>
      <xdr:row>1</xdr:row>
      <xdr:rowOff>0</xdr:rowOff>
    </xdr:from>
    <xdr:to>
      <xdr:col>14</xdr:col>
      <xdr:colOff>276225</xdr:colOff>
      <xdr:row>3</xdr:row>
      <xdr:rowOff>190501</xdr:rowOff>
    </xdr:to>
    <xdr:sp macro="" textlink="">
      <xdr:nvSpPr>
        <xdr:cNvPr id="2" name="Quad Arrow 1">
          <a:hlinkClick xmlns:r="http://schemas.openxmlformats.org/officeDocument/2006/relationships" r:id="rId1" tooltip="रुग्ण व कर्मचारी माहिती भरा."/>
        </xdr:cNvPr>
        <xdr:cNvSpPr/>
      </xdr:nvSpPr>
      <xdr:spPr>
        <a:xfrm>
          <a:off x="7334250" y="333375"/>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14.xml><?xml version="1.0" encoding="utf-8"?>
<xdr:wsDr xmlns:xdr="http://schemas.openxmlformats.org/drawingml/2006/spreadsheetDrawing" xmlns:a="http://schemas.openxmlformats.org/drawingml/2006/main">
  <xdr:twoCellAnchor>
    <xdr:from>
      <xdr:col>11</xdr:col>
      <xdr:colOff>0</xdr:colOff>
      <xdr:row>1</xdr:row>
      <xdr:rowOff>0</xdr:rowOff>
    </xdr:from>
    <xdr:to>
      <xdr:col>13</xdr:col>
      <xdr:colOff>269599</xdr:colOff>
      <xdr:row>2</xdr:row>
      <xdr:rowOff>115129</xdr:rowOff>
    </xdr:to>
    <xdr:sp macro="" textlink="">
      <xdr:nvSpPr>
        <xdr:cNvPr id="2" name="Quad Arrow 1">
          <a:hlinkClick xmlns:r="http://schemas.openxmlformats.org/officeDocument/2006/relationships" r:id="rId1" tooltip="रुग्ण व कर्मचारी माहिती भरा."/>
        </xdr:cNvPr>
        <xdr:cNvSpPr/>
      </xdr:nvSpPr>
      <xdr:spPr>
        <a:xfrm>
          <a:off x="6145696" y="364435"/>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15.xml><?xml version="1.0" encoding="utf-8"?>
<xdr:wsDr xmlns:xdr="http://schemas.openxmlformats.org/drawingml/2006/spreadsheetDrawing" xmlns:a="http://schemas.openxmlformats.org/drawingml/2006/main">
  <xdr:twoCellAnchor>
    <xdr:from>
      <xdr:col>13</xdr:col>
      <xdr:colOff>0</xdr:colOff>
      <xdr:row>1</xdr:row>
      <xdr:rowOff>0</xdr:rowOff>
    </xdr:from>
    <xdr:to>
      <xdr:col>15</xdr:col>
      <xdr:colOff>276225</xdr:colOff>
      <xdr:row>3</xdr:row>
      <xdr:rowOff>190501</xdr:rowOff>
    </xdr:to>
    <xdr:sp macro="" textlink="">
      <xdr:nvSpPr>
        <xdr:cNvPr id="2" name="Quad Arrow 1">
          <a:hlinkClick xmlns:r="http://schemas.openxmlformats.org/officeDocument/2006/relationships" r:id="rId1" tooltip="रुग्ण व कर्मचारी माहिती भरा."/>
        </xdr:cNvPr>
        <xdr:cNvSpPr/>
      </xdr:nvSpPr>
      <xdr:spPr>
        <a:xfrm>
          <a:off x="9848850" y="304800"/>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16.xml><?xml version="1.0" encoding="utf-8"?>
<xdr:wsDr xmlns:xdr="http://schemas.openxmlformats.org/drawingml/2006/spreadsheetDrawing" xmlns:a="http://schemas.openxmlformats.org/drawingml/2006/main">
  <xdr:twoCellAnchor>
    <xdr:from>
      <xdr:col>10</xdr:col>
      <xdr:colOff>0</xdr:colOff>
      <xdr:row>1</xdr:row>
      <xdr:rowOff>0</xdr:rowOff>
    </xdr:from>
    <xdr:to>
      <xdr:col>12</xdr:col>
      <xdr:colOff>267758</xdr:colOff>
      <xdr:row>4</xdr:row>
      <xdr:rowOff>25401</xdr:rowOff>
    </xdr:to>
    <xdr:sp macro="" textlink="">
      <xdr:nvSpPr>
        <xdr:cNvPr id="2" name="Quad Arrow 1">
          <a:hlinkClick xmlns:r="http://schemas.openxmlformats.org/officeDocument/2006/relationships" r:id="rId1" tooltip="रुग्ण व कर्मचारी माहिती भरा."/>
        </xdr:cNvPr>
        <xdr:cNvSpPr/>
      </xdr:nvSpPr>
      <xdr:spPr>
        <a:xfrm>
          <a:off x="7969250" y="264583"/>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17.xml><?xml version="1.0" encoding="utf-8"?>
<xdr:wsDr xmlns:xdr="http://schemas.openxmlformats.org/drawingml/2006/spreadsheetDrawing" xmlns:a="http://schemas.openxmlformats.org/drawingml/2006/main">
  <xdr:twoCellAnchor>
    <xdr:from>
      <xdr:col>13</xdr:col>
      <xdr:colOff>0</xdr:colOff>
      <xdr:row>17</xdr:row>
      <xdr:rowOff>0</xdr:rowOff>
    </xdr:from>
    <xdr:to>
      <xdr:col>15</xdr:col>
      <xdr:colOff>283153</xdr:colOff>
      <xdr:row>18</xdr:row>
      <xdr:rowOff>360219</xdr:rowOff>
    </xdr:to>
    <xdr:sp macro="" textlink="">
      <xdr:nvSpPr>
        <xdr:cNvPr id="2" name="Quad Arrow 1">
          <a:hlinkClick xmlns:r="http://schemas.openxmlformats.org/officeDocument/2006/relationships" r:id="rId1" tooltip="रुग्ण व कर्मचारी माहिती भरा."/>
        </xdr:cNvPr>
        <xdr:cNvSpPr/>
      </xdr:nvSpPr>
      <xdr:spPr>
        <a:xfrm>
          <a:off x="8442614" y="4216977"/>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18.xml><?xml version="1.0" encoding="utf-8"?>
<xdr:wsDr xmlns:xdr="http://schemas.openxmlformats.org/drawingml/2006/spreadsheetDrawing" xmlns:a="http://schemas.openxmlformats.org/drawingml/2006/main">
  <xdr:twoCellAnchor>
    <xdr:from>
      <xdr:col>11</xdr:col>
      <xdr:colOff>0</xdr:colOff>
      <xdr:row>1</xdr:row>
      <xdr:rowOff>0</xdr:rowOff>
    </xdr:from>
    <xdr:to>
      <xdr:col>13</xdr:col>
      <xdr:colOff>276225</xdr:colOff>
      <xdr:row>4</xdr:row>
      <xdr:rowOff>95251</xdr:rowOff>
    </xdr:to>
    <xdr:sp macro="" textlink="">
      <xdr:nvSpPr>
        <xdr:cNvPr id="2" name="Quad Arrow 1">
          <a:hlinkClick xmlns:r="http://schemas.openxmlformats.org/officeDocument/2006/relationships" r:id="rId1" tooltip="रुग्ण व कर्मचारी माहिती भरा."/>
        </xdr:cNvPr>
        <xdr:cNvSpPr/>
      </xdr:nvSpPr>
      <xdr:spPr>
        <a:xfrm>
          <a:off x="8296275" y="190500"/>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19.xml><?xml version="1.0" encoding="utf-8"?>
<xdr:wsDr xmlns:xdr="http://schemas.openxmlformats.org/drawingml/2006/spreadsheetDrawing" xmlns:a="http://schemas.openxmlformats.org/drawingml/2006/main">
  <xdr:twoCellAnchor>
    <xdr:from>
      <xdr:col>17</xdr:col>
      <xdr:colOff>0</xdr:colOff>
      <xdr:row>1</xdr:row>
      <xdr:rowOff>0</xdr:rowOff>
    </xdr:from>
    <xdr:to>
      <xdr:col>19</xdr:col>
      <xdr:colOff>276225</xdr:colOff>
      <xdr:row>3</xdr:row>
      <xdr:rowOff>361951</xdr:rowOff>
    </xdr:to>
    <xdr:sp macro="" textlink="">
      <xdr:nvSpPr>
        <xdr:cNvPr id="2" name="Quad Arrow 1">
          <a:hlinkClick xmlns:r="http://schemas.openxmlformats.org/officeDocument/2006/relationships" r:id="rId1" tooltip="रुग्ण व कर्मचारी माहिती भरा."/>
        </xdr:cNvPr>
        <xdr:cNvSpPr/>
      </xdr:nvSpPr>
      <xdr:spPr>
        <a:xfrm>
          <a:off x="8829675" y="295275"/>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20.xml><?xml version="1.0" encoding="utf-8"?>
<xdr:wsDr xmlns:xdr="http://schemas.openxmlformats.org/drawingml/2006/spreadsheetDrawing" xmlns:a="http://schemas.openxmlformats.org/drawingml/2006/main">
  <xdr:twoCellAnchor>
    <xdr:from>
      <xdr:col>11</xdr:col>
      <xdr:colOff>0</xdr:colOff>
      <xdr:row>1</xdr:row>
      <xdr:rowOff>0</xdr:rowOff>
    </xdr:from>
    <xdr:to>
      <xdr:col>13</xdr:col>
      <xdr:colOff>276225</xdr:colOff>
      <xdr:row>3</xdr:row>
      <xdr:rowOff>304801</xdr:rowOff>
    </xdr:to>
    <xdr:sp macro="" textlink="">
      <xdr:nvSpPr>
        <xdr:cNvPr id="2" name="Quad Arrow 1">
          <a:hlinkClick xmlns:r="http://schemas.openxmlformats.org/officeDocument/2006/relationships" r:id="rId1" tooltip="रुग्ण व कर्मचारी माहिती भरा."/>
        </xdr:cNvPr>
        <xdr:cNvSpPr/>
      </xdr:nvSpPr>
      <xdr:spPr>
        <a:xfrm>
          <a:off x="7962900" y="276225"/>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21.xml><?xml version="1.0" encoding="utf-8"?>
<xdr:wsDr xmlns:xdr="http://schemas.openxmlformats.org/drawingml/2006/spreadsheetDrawing" xmlns:a="http://schemas.openxmlformats.org/drawingml/2006/main">
  <xdr:twoCellAnchor>
    <xdr:from>
      <xdr:col>23</xdr:col>
      <xdr:colOff>0</xdr:colOff>
      <xdr:row>1</xdr:row>
      <xdr:rowOff>0</xdr:rowOff>
    </xdr:from>
    <xdr:to>
      <xdr:col>25</xdr:col>
      <xdr:colOff>276225</xdr:colOff>
      <xdr:row>4</xdr:row>
      <xdr:rowOff>19051</xdr:rowOff>
    </xdr:to>
    <xdr:sp macro="" textlink="">
      <xdr:nvSpPr>
        <xdr:cNvPr id="2" name="Quad Arrow 1">
          <a:hlinkClick xmlns:r="http://schemas.openxmlformats.org/officeDocument/2006/relationships" r:id="rId1" tooltip="रुग्ण व कर्मचारी माहिती भरा."/>
        </xdr:cNvPr>
        <xdr:cNvSpPr/>
      </xdr:nvSpPr>
      <xdr:spPr>
        <a:xfrm>
          <a:off x="7886700" y="266700"/>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22.xml><?xml version="1.0" encoding="utf-8"?>
<xdr:wsDr xmlns:xdr="http://schemas.openxmlformats.org/drawingml/2006/spreadsheetDrawing" xmlns:a="http://schemas.openxmlformats.org/drawingml/2006/main">
  <xdr:twoCellAnchor>
    <xdr:from>
      <xdr:col>15</xdr:col>
      <xdr:colOff>0</xdr:colOff>
      <xdr:row>0</xdr:row>
      <xdr:rowOff>0</xdr:rowOff>
    </xdr:from>
    <xdr:to>
      <xdr:col>17</xdr:col>
      <xdr:colOff>276225</xdr:colOff>
      <xdr:row>3</xdr:row>
      <xdr:rowOff>1</xdr:rowOff>
    </xdr:to>
    <xdr:sp macro="" textlink="">
      <xdr:nvSpPr>
        <xdr:cNvPr id="2" name="Quad Arrow 1">
          <a:hlinkClick xmlns:r="http://schemas.openxmlformats.org/officeDocument/2006/relationships" r:id="rId1" tooltip="रुग्ण व कर्मचारी माहिती भरा."/>
        </xdr:cNvPr>
        <xdr:cNvSpPr/>
      </xdr:nvSpPr>
      <xdr:spPr>
        <a:xfrm>
          <a:off x="7820025" y="0"/>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23.xml><?xml version="1.0" encoding="utf-8"?>
<xdr:wsDr xmlns:xdr="http://schemas.openxmlformats.org/drawingml/2006/spreadsheetDrawing" xmlns:a="http://schemas.openxmlformats.org/drawingml/2006/main">
  <xdr:twoCellAnchor>
    <xdr:from>
      <xdr:col>22</xdr:col>
      <xdr:colOff>0</xdr:colOff>
      <xdr:row>2</xdr:row>
      <xdr:rowOff>0</xdr:rowOff>
    </xdr:from>
    <xdr:to>
      <xdr:col>24</xdr:col>
      <xdr:colOff>267758</xdr:colOff>
      <xdr:row>5</xdr:row>
      <xdr:rowOff>120651</xdr:rowOff>
    </xdr:to>
    <xdr:sp macro="" textlink="">
      <xdr:nvSpPr>
        <xdr:cNvPr id="2" name="Quad Arrow 1">
          <a:hlinkClick xmlns:r="http://schemas.openxmlformats.org/officeDocument/2006/relationships" r:id="rId1" tooltip="रुग्ण व कर्मचारी माहिती भरा."/>
        </xdr:cNvPr>
        <xdr:cNvSpPr/>
      </xdr:nvSpPr>
      <xdr:spPr>
        <a:xfrm>
          <a:off x="13684250" y="486833"/>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24.xml><?xml version="1.0" encoding="utf-8"?>
<xdr:wsDr xmlns:xdr="http://schemas.openxmlformats.org/drawingml/2006/spreadsheetDrawing" xmlns:a="http://schemas.openxmlformats.org/drawingml/2006/main">
  <xdr:twoCellAnchor>
    <xdr:from>
      <xdr:col>18</xdr:col>
      <xdr:colOff>0</xdr:colOff>
      <xdr:row>1</xdr:row>
      <xdr:rowOff>0</xdr:rowOff>
    </xdr:from>
    <xdr:to>
      <xdr:col>20</xdr:col>
      <xdr:colOff>276225</xdr:colOff>
      <xdr:row>4</xdr:row>
      <xdr:rowOff>161926</xdr:rowOff>
    </xdr:to>
    <xdr:sp macro="" textlink="">
      <xdr:nvSpPr>
        <xdr:cNvPr id="2" name="Quad Arrow 1">
          <a:hlinkClick xmlns:r="http://schemas.openxmlformats.org/officeDocument/2006/relationships" r:id="rId1" tooltip="रुग्ण व कर्मचारी माहिती भरा."/>
        </xdr:cNvPr>
        <xdr:cNvSpPr/>
      </xdr:nvSpPr>
      <xdr:spPr>
        <a:xfrm>
          <a:off x="11163300" y="228600"/>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25.xml><?xml version="1.0" encoding="utf-8"?>
<xdr:wsDr xmlns:xdr="http://schemas.openxmlformats.org/drawingml/2006/spreadsheetDrawing" xmlns:a="http://schemas.openxmlformats.org/drawingml/2006/main">
  <xdr:twoCellAnchor>
    <xdr:from>
      <xdr:col>27</xdr:col>
      <xdr:colOff>0</xdr:colOff>
      <xdr:row>1</xdr:row>
      <xdr:rowOff>0</xdr:rowOff>
    </xdr:from>
    <xdr:to>
      <xdr:col>29</xdr:col>
      <xdr:colOff>270782</xdr:colOff>
      <xdr:row>3</xdr:row>
      <xdr:rowOff>302079</xdr:rowOff>
    </xdr:to>
    <xdr:sp macro="" textlink="">
      <xdr:nvSpPr>
        <xdr:cNvPr id="2" name="Quad Arrow 1">
          <a:hlinkClick xmlns:r="http://schemas.openxmlformats.org/officeDocument/2006/relationships" r:id="rId1" tooltip="रुग्ण व कर्मचारी माहिती भरा."/>
        </xdr:cNvPr>
        <xdr:cNvSpPr/>
      </xdr:nvSpPr>
      <xdr:spPr>
        <a:xfrm>
          <a:off x="16002000" y="231321"/>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26.xml><?xml version="1.0" encoding="utf-8"?>
<xdr:wsDr xmlns:xdr="http://schemas.openxmlformats.org/drawingml/2006/spreadsheetDrawing" xmlns:a="http://schemas.openxmlformats.org/drawingml/2006/main">
  <xdr:twoCellAnchor>
    <xdr:from>
      <xdr:col>18</xdr:col>
      <xdr:colOff>0</xdr:colOff>
      <xdr:row>1</xdr:row>
      <xdr:rowOff>0</xdr:rowOff>
    </xdr:from>
    <xdr:to>
      <xdr:col>20</xdr:col>
      <xdr:colOff>276225</xdr:colOff>
      <xdr:row>4</xdr:row>
      <xdr:rowOff>85726</xdr:rowOff>
    </xdr:to>
    <xdr:sp macro="" textlink="">
      <xdr:nvSpPr>
        <xdr:cNvPr id="2" name="Quad Arrow 1">
          <a:hlinkClick xmlns:r="http://schemas.openxmlformats.org/officeDocument/2006/relationships" r:id="rId1" tooltip="रुग्ण व कर्मचारी माहिती भरा."/>
        </xdr:cNvPr>
        <xdr:cNvSpPr/>
      </xdr:nvSpPr>
      <xdr:spPr>
        <a:xfrm>
          <a:off x="11468100" y="228600"/>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27.xml><?xml version="1.0" encoding="utf-8"?>
<xdr:wsDr xmlns:xdr="http://schemas.openxmlformats.org/drawingml/2006/spreadsheetDrawing" xmlns:a="http://schemas.openxmlformats.org/drawingml/2006/main">
  <xdr:twoCellAnchor>
    <xdr:from>
      <xdr:col>11</xdr:col>
      <xdr:colOff>561975</xdr:colOff>
      <xdr:row>39</xdr:row>
      <xdr:rowOff>180975</xdr:rowOff>
    </xdr:from>
    <xdr:to>
      <xdr:col>19</xdr:col>
      <xdr:colOff>257175</xdr:colOff>
      <xdr:row>39</xdr:row>
      <xdr:rowOff>180975</xdr:rowOff>
    </xdr:to>
    <xdr:sp macro="" textlink="">
      <xdr:nvSpPr>
        <xdr:cNvPr id="2" name="Line 6">
          <a:extLst>
            <a:ext uri="{FF2B5EF4-FFF2-40B4-BE49-F238E27FC236}">
              <a16:creationId xmlns:a16="http://schemas.microsoft.com/office/drawing/2014/main" id="{00000000-0008-0000-1A00-000002000000}"/>
            </a:ext>
          </a:extLst>
        </xdr:cNvPr>
        <xdr:cNvSpPr>
          <a:spLocks noChangeShapeType="1"/>
        </xdr:cNvSpPr>
      </xdr:nvSpPr>
      <xdr:spPr bwMode="auto">
        <a:xfrm>
          <a:off x="7781925" y="12877800"/>
          <a:ext cx="4572000" cy="0"/>
        </a:xfrm>
        <a:prstGeom prst="line">
          <a:avLst/>
        </a:prstGeom>
        <a:noFill/>
        <a:ln w="9525">
          <a:solidFill>
            <a:srgbClr val="000000"/>
          </a:solidFill>
          <a:round/>
          <a:headEnd/>
          <a:tailEnd/>
        </a:ln>
      </xdr:spPr>
    </xdr:sp>
    <xdr:clientData/>
  </xdr:twoCellAnchor>
  <xdr:twoCellAnchor>
    <xdr:from>
      <xdr:col>11</xdr:col>
      <xdr:colOff>561975</xdr:colOff>
      <xdr:row>41</xdr:row>
      <xdr:rowOff>190500</xdr:rowOff>
    </xdr:from>
    <xdr:to>
      <xdr:col>19</xdr:col>
      <xdr:colOff>257175</xdr:colOff>
      <xdr:row>41</xdr:row>
      <xdr:rowOff>190500</xdr:rowOff>
    </xdr:to>
    <xdr:sp macro="" textlink="">
      <xdr:nvSpPr>
        <xdr:cNvPr id="3" name="Line 3">
          <a:extLst>
            <a:ext uri="{FF2B5EF4-FFF2-40B4-BE49-F238E27FC236}">
              <a16:creationId xmlns:a16="http://schemas.microsoft.com/office/drawing/2014/main" id="{00000000-0008-0000-1A00-000003000000}"/>
            </a:ext>
          </a:extLst>
        </xdr:cNvPr>
        <xdr:cNvSpPr>
          <a:spLocks noChangeShapeType="1"/>
        </xdr:cNvSpPr>
      </xdr:nvSpPr>
      <xdr:spPr bwMode="auto">
        <a:xfrm>
          <a:off x="7781925" y="13287375"/>
          <a:ext cx="4572000" cy="0"/>
        </a:xfrm>
        <a:prstGeom prst="line">
          <a:avLst/>
        </a:prstGeom>
        <a:noFill/>
        <a:ln w="9525">
          <a:solidFill>
            <a:srgbClr val="000000"/>
          </a:solidFill>
          <a:round/>
          <a:headEnd/>
          <a:tailEnd/>
        </a:ln>
      </xdr:spPr>
    </xdr:sp>
    <xdr:clientData/>
  </xdr:twoCellAnchor>
  <xdr:twoCellAnchor>
    <xdr:from>
      <xdr:col>11</xdr:col>
      <xdr:colOff>561975</xdr:colOff>
      <xdr:row>42</xdr:row>
      <xdr:rowOff>180975</xdr:rowOff>
    </xdr:from>
    <xdr:to>
      <xdr:col>19</xdr:col>
      <xdr:colOff>257175</xdr:colOff>
      <xdr:row>42</xdr:row>
      <xdr:rowOff>180975</xdr:rowOff>
    </xdr:to>
    <xdr:sp macro="" textlink="">
      <xdr:nvSpPr>
        <xdr:cNvPr id="4" name="Line 4">
          <a:extLst>
            <a:ext uri="{FF2B5EF4-FFF2-40B4-BE49-F238E27FC236}">
              <a16:creationId xmlns:a16="http://schemas.microsoft.com/office/drawing/2014/main" id="{00000000-0008-0000-1A00-000004000000}"/>
            </a:ext>
          </a:extLst>
        </xdr:cNvPr>
        <xdr:cNvSpPr>
          <a:spLocks noChangeShapeType="1"/>
        </xdr:cNvSpPr>
      </xdr:nvSpPr>
      <xdr:spPr bwMode="auto">
        <a:xfrm>
          <a:off x="7781925" y="13477875"/>
          <a:ext cx="4572000" cy="0"/>
        </a:xfrm>
        <a:prstGeom prst="line">
          <a:avLst/>
        </a:prstGeom>
        <a:noFill/>
        <a:ln w="9525">
          <a:solidFill>
            <a:srgbClr val="000000"/>
          </a:solidFill>
          <a:round/>
          <a:headEnd/>
          <a:tailEnd/>
        </a:ln>
      </xdr:spPr>
    </xdr:sp>
    <xdr:clientData/>
  </xdr:twoCellAnchor>
  <xdr:twoCellAnchor>
    <xdr:from>
      <xdr:col>11</xdr:col>
      <xdr:colOff>561975</xdr:colOff>
      <xdr:row>43</xdr:row>
      <xdr:rowOff>171450</xdr:rowOff>
    </xdr:from>
    <xdr:to>
      <xdr:col>21</xdr:col>
      <xdr:colOff>323850</xdr:colOff>
      <xdr:row>43</xdr:row>
      <xdr:rowOff>171450</xdr:rowOff>
    </xdr:to>
    <xdr:sp macro="" textlink="">
      <xdr:nvSpPr>
        <xdr:cNvPr id="5" name="Line 2">
          <a:extLst>
            <a:ext uri="{FF2B5EF4-FFF2-40B4-BE49-F238E27FC236}">
              <a16:creationId xmlns:a16="http://schemas.microsoft.com/office/drawing/2014/main" id="{00000000-0008-0000-1A00-000005000000}"/>
            </a:ext>
          </a:extLst>
        </xdr:cNvPr>
        <xdr:cNvSpPr>
          <a:spLocks noChangeShapeType="1"/>
        </xdr:cNvSpPr>
      </xdr:nvSpPr>
      <xdr:spPr bwMode="auto">
        <a:xfrm>
          <a:off x="7781925" y="13668375"/>
          <a:ext cx="6781800" cy="0"/>
        </a:xfrm>
        <a:prstGeom prst="line">
          <a:avLst/>
        </a:prstGeom>
        <a:noFill/>
        <a:ln w="9525">
          <a:solidFill>
            <a:srgbClr val="000000"/>
          </a:solidFill>
          <a:round/>
          <a:headEnd/>
          <a:tailEnd/>
        </a:ln>
      </xdr:spPr>
    </xdr:sp>
    <xdr:clientData/>
  </xdr:twoCellAnchor>
  <xdr:twoCellAnchor>
    <xdr:from>
      <xdr:col>13</xdr:col>
      <xdr:colOff>76200</xdr:colOff>
      <xdr:row>53</xdr:row>
      <xdr:rowOff>85725</xdr:rowOff>
    </xdr:from>
    <xdr:to>
      <xdr:col>16</xdr:col>
      <xdr:colOff>438150</xdr:colOff>
      <xdr:row>53</xdr:row>
      <xdr:rowOff>85725</xdr:rowOff>
    </xdr:to>
    <xdr:sp macro="" textlink="">
      <xdr:nvSpPr>
        <xdr:cNvPr id="6" name="Line 1">
          <a:extLst>
            <a:ext uri="{FF2B5EF4-FFF2-40B4-BE49-F238E27FC236}">
              <a16:creationId xmlns:a16="http://schemas.microsoft.com/office/drawing/2014/main" id="{00000000-0008-0000-1A00-000006000000}"/>
            </a:ext>
          </a:extLst>
        </xdr:cNvPr>
        <xdr:cNvSpPr>
          <a:spLocks noChangeShapeType="1"/>
        </xdr:cNvSpPr>
      </xdr:nvSpPr>
      <xdr:spPr bwMode="auto">
        <a:xfrm>
          <a:off x="8515350" y="15582900"/>
          <a:ext cx="2190750" cy="0"/>
        </a:xfrm>
        <a:prstGeom prst="line">
          <a:avLst/>
        </a:prstGeom>
        <a:noFill/>
        <a:ln w="9525">
          <a:solidFill>
            <a:srgbClr val="000000"/>
          </a:solidFill>
          <a:round/>
          <a:headEnd/>
          <a:tailEnd/>
        </a:ln>
      </xdr:spPr>
    </xdr:sp>
    <xdr:clientData/>
  </xdr:twoCellAnchor>
  <xdr:twoCellAnchor>
    <xdr:from>
      <xdr:col>29</xdr:col>
      <xdr:colOff>0</xdr:colOff>
      <xdr:row>1</xdr:row>
      <xdr:rowOff>0</xdr:rowOff>
    </xdr:from>
    <xdr:to>
      <xdr:col>31</xdr:col>
      <xdr:colOff>276225</xdr:colOff>
      <xdr:row>2</xdr:row>
      <xdr:rowOff>19051</xdr:rowOff>
    </xdr:to>
    <xdr:sp macro="" textlink="">
      <xdr:nvSpPr>
        <xdr:cNvPr id="7" name="Quad Arrow 6">
          <a:hlinkClick xmlns:r="http://schemas.openxmlformats.org/officeDocument/2006/relationships" r:id="rId1" tooltip="रुग्ण व कर्मचारी माहिती भरा."/>
        </xdr:cNvPr>
        <xdr:cNvSpPr/>
      </xdr:nvSpPr>
      <xdr:spPr>
        <a:xfrm>
          <a:off x="19992975" y="276225"/>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28.xml><?xml version="1.0" encoding="utf-8"?>
<xdr:wsDr xmlns:xdr="http://schemas.openxmlformats.org/drawingml/2006/spreadsheetDrawing" xmlns:a="http://schemas.openxmlformats.org/drawingml/2006/main">
  <xdr:twoCellAnchor>
    <xdr:from>
      <xdr:col>5</xdr:col>
      <xdr:colOff>381000</xdr:colOff>
      <xdr:row>40</xdr:row>
      <xdr:rowOff>76200</xdr:rowOff>
    </xdr:from>
    <xdr:to>
      <xdr:col>9</xdr:col>
      <xdr:colOff>47625</xdr:colOff>
      <xdr:row>40</xdr:row>
      <xdr:rowOff>76200</xdr:rowOff>
    </xdr:to>
    <xdr:sp macro="" textlink="">
      <xdr:nvSpPr>
        <xdr:cNvPr id="2" name="Line 2">
          <a:extLst>
            <a:ext uri="{FF2B5EF4-FFF2-40B4-BE49-F238E27FC236}">
              <a16:creationId xmlns:a16="http://schemas.microsoft.com/office/drawing/2014/main" id="{00000000-0008-0000-1B00-000002000000}"/>
            </a:ext>
          </a:extLst>
        </xdr:cNvPr>
        <xdr:cNvSpPr>
          <a:spLocks noChangeShapeType="1"/>
        </xdr:cNvSpPr>
      </xdr:nvSpPr>
      <xdr:spPr bwMode="auto">
        <a:xfrm>
          <a:off x="3533775" y="10077450"/>
          <a:ext cx="2105025" cy="0"/>
        </a:xfrm>
        <a:prstGeom prst="line">
          <a:avLst/>
        </a:prstGeom>
        <a:noFill/>
        <a:ln w="57150" cmpd="thinThick">
          <a:solidFill>
            <a:srgbClr val="000000"/>
          </a:solidFill>
          <a:round/>
          <a:headEnd/>
          <a:tailEnd/>
        </a:ln>
      </xdr:spPr>
    </xdr:sp>
    <xdr:clientData/>
  </xdr:twoCellAnchor>
  <xdr:twoCellAnchor>
    <xdr:from>
      <xdr:col>5</xdr:col>
      <xdr:colOff>381000</xdr:colOff>
      <xdr:row>39</xdr:row>
      <xdr:rowOff>85725</xdr:rowOff>
    </xdr:from>
    <xdr:to>
      <xdr:col>5</xdr:col>
      <xdr:colOff>381000</xdr:colOff>
      <xdr:row>72</xdr:row>
      <xdr:rowOff>9525</xdr:rowOff>
    </xdr:to>
    <xdr:sp macro="" textlink="">
      <xdr:nvSpPr>
        <xdr:cNvPr id="3" name="Line 1">
          <a:extLst>
            <a:ext uri="{FF2B5EF4-FFF2-40B4-BE49-F238E27FC236}">
              <a16:creationId xmlns:a16="http://schemas.microsoft.com/office/drawing/2014/main" id="{00000000-0008-0000-1B00-000003000000}"/>
            </a:ext>
          </a:extLst>
        </xdr:cNvPr>
        <xdr:cNvSpPr>
          <a:spLocks noChangeShapeType="1"/>
        </xdr:cNvSpPr>
      </xdr:nvSpPr>
      <xdr:spPr bwMode="auto">
        <a:xfrm>
          <a:off x="3533775" y="9820275"/>
          <a:ext cx="0" cy="7962900"/>
        </a:xfrm>
        <a:prstGeom prst="line">
          <a:avLst/>
        </a:prstGeom>
        <a:noFill/>
        <a:ln w="57150" cmpd="thinThick">
          <a:solidFill>
            <a:srgbClr val="000000"/>
          </a:solidFill>
          <a:round/>
          <a:headEnd/>
          <a:tailEnd/>
        </a:ln>
      </xdr:spPr>
    </xdr:sp>
    <xdr:clientData/>
  </xdr:twoCellAnchor>
  <xdr:twoCellAnchor>
    <xdr:from>
      <xdr:col>16</xdr:col>
      <xdr:colOff>0</xdr:colOff>
      <xdr:row>0</xdr:row>
      <xdr:rowOff>0</xdr:rowOff>
    </xdr:from>
    <xdr:to>
      <xdr:col>18</xdr:col>
      <xdr:colOff>276225</xdr:colOff>
      <xdr:row>2</xdr:row>
      <xdr:rowOff>247651</xdr:rowOff>
    </xdr:to>
    <xdr:sp macro="" textlink="">
      <xdr:nvSpPr>
        <xdr:cNvPr id="4" name="Quad Arrow 3">
          <a:hlinkClick xmlns:r="http://schemas.openxmlformats.org/officeDocument/2006/relationships" r:id="rId1" tooltip="रुग्ण व कर्मचारी माहिती भरा."/>
        </xdr:cNvPr>
        <xdr:cNvSpPr/>
      </xdr:nvSpPr>
      <xdr:spPr>
        <a:xfrm>
          <a:off x="9858375" y="0"/>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29.xml><?xml version="1.0" encoding="utf-8"?>
<xdr:wsDr xmlns:xdr="http://schemas.openxmlformats.org/drawingml/2006/spreadsheetDrawing" xmlns:a="http://schemas.openxmlformats.org/drawingml/2006/main">
  <xdr:twoCellAnchor>
    <xdr:from>
      <xdr:col>26</xdr:col>
      <xdr:colOff>0</xdr:colOff>
      <xdr:row>0</xdr:row>
      <xdr:rowOff>0</xdr:rowOff>
    </xdr:from>
    <xdr:to>
      <xdr:col>28</xdr:col>
      <xdr:colOff>276225</xdr:colOff>
      <xdr:row>3</xdr:row>
      <xdr:rowOff>19051</xdr:rowOff>
    </xdr:to>
    <xdr:sp macro="" textlink="">
      <xdr:nvSpPr>
        <xdr:cNvPr id="2" name="Quad Arrow 1">
          <a:hlinkClick xmlns:r="http://schemas.openxmlformats.org/officeDocument/2006/relationships" r:id="rId1" tooltip="रुग्ण व कर्मचारी माहिती भरा."/>
        </xdr:cNvPr>
        <xdr:cNvSpPr/>
      </xdr:nvSpPr>
      <xdr:spPr>
        <a:xfrm>
          <a:off x="8343900" y="0"/>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30.xml><?xml version="1.0" encoding="utf-8"?>
<xdr:wsDr xmlns:xdr="http://schemas.openxmlformats.org/drawingml/2006/spreadsheetDrawing" xmlns:a="http://schemas.openxmlformats.org/drawingml/2006/main">
  <xdr:twoCellAnchor>
    <xdr:from>
      <xdr:col>5</xdr:col>
      <xdr:colOff>0</xdr:colOff>
      <xdr:row>16</xdr:row>
      <xdr:rowOff>0</xdr:rowOff>
    </xdr:from>
    <xdr:to>
      <xdr:col>6</xdr:col>
      <xdr:colOff>447675</xdr:colOff>
      <xdr:row>19</xdr:row>
      <xdr:rowOff>88901</xdr:rowOff>
    </xdr:to>
    <xdr:sp macro="" textlink="">
      <xdr:nvSpPr>
        <xdr:cNvPr id="2" name="Quad Arrow 1">
          <a:hlinkClick xmlns:r="http://schemas.openxmlformats.org/officeDocument/2006/relationships" r:id="rId1" tooltip="रुग्ण व कर्मचारी माहिती भरा."/>
        </xdr:cNvPr>
        <xdr:cNvSpPr/>
      </xdr:nvSpPr>
      <xdr:spPr>
        <a:xfrm>
          <a:off x="7609417" y="3608917"/>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31.xml><?xml version="1.0" encoding="utf-8"?>
<xdr:wsDr xmlns:xdr="http://schemas.openxmlformats.org/drawingml/2006/spreadsheetDrawing" xmlns:a="http://schemas.openxmlformats.org/drawingml/2006/main">
  <xdr:twoCellAnchor>
    <xdr:from>
      <xdr:col>13</xdr:col>
      <xdr:colOff>0</xdr:colOff>
      <xdr:row>52</xdr:row>
      <xdr:rowOff>0</xdr:rowOff>
    </xdr:from>
    <xdr:to>
      <xdr:col>14</xdr:col>
      <xdr:colOff>680509</xdr:colOff>
      <xdr:row>57</xdr:row>
      <xdr:rowOff>25401</xdr:rowOff>
    </xdr:to>
    <xdr:sp macro="" textlink="">
      <xdr:nvSpPr>
        <xdr:cNvPr id="2" name="Quad Arrow 1">
          <a:hlinkClick xmlns:r="http://schemas.openxmlformats.org/officeDocument/2006/relationships" r:id="rId1" tooltip="रुग्ण व कर्मचारी माहिती भरा."/>
        </xdr:cNvPr>
        <xdr:cNvSpPr/>
      </xdr:nvSpPr>
      <xdr:spPr>
        <a:xfrm>
          <a:off x="8752417" y="9620250"/>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twoCellAnchor>
    <xdr:from>
      <xdr:col>7</xdr:col>
      <xdr:colOff>560917</xdr:colOff>
      <xdr:row>26</xdr:row>
      <xdr:rowOff>74083</xdr:rowOff>
    </xdr:from>
    <xdr:to>
      <xdr:col>10</xdr:col>
      <xdr:colOff>45509</xdr:colOff>
      <xdr:row>29</xdr:row>
      <xdr:rowOff>152400</xdr:rowOff>
    </xdr:to>
    <xdr:sp macro="" textlink="">
      <xdr:nvSpPr>
        <xdr:cNvPr id="3" name="Quad Arrow 2">
          <a:hlinkClick xmlns:r="http://schemas.openxmlformats.org/officeDocument/2006/relationships" r:id="rId1" tooltip="रुग्ण व कर्मचारी माहिती भरा."/>
        </xdr:cNvPr>
        <xdr:cNvSpPr/>
      </xdr:nvSpPr>
      <xdr:spPr>
        <a:xfrm>
          <a:off x="4974167" y="5101166"/>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32.xml><?xml version="1.0" encoding="utf-8"?>
<xdr:wsDr xmlns:xdr="http://schemas.openxmlformats.org/drawingml/2006/spreadsheetDrawing" xmlns:a="http://schemas.openxmlformats.org/drawingml/2006/main">
  <xdr:twoCellAnchor>
    <xdr:from>
      <xdr:col>12</xdr:col>
      <xdr:colOff>0</xdr:colOff>
      <xdr:row>2</xdr:row>
      <xdr:rowOff>0</xdr:rowOff>
    </xdr:from>
    <xdr:to>
      <xdr:col>14</xdr:col>
      <xdr:colOff>276225</xdr:colOff>
      <xdr:row>6</xdr:row>
      <xdr:rowOff>38101</xdr:rowOff>
    </xdr:to>
    <xdr:sp macro="" textlink="">
      <xdr:nvSpPr>
        <xdr:cNvPr id="2" name="Quad Arrow 1">
          <a:hlinkClick xmlns:r="http://schemas.openxmlformats.org/officeDocument/2006/relationships" r:id="rId1" tooltip="रुग्ण व कर्मचारी माहिती भरा."/>
        </xdr:cNvPr>
        <xdr:cNvSpPr/>
      </xdr:nvSpPr>
      <xdr:spPr>
        <a:xfrm>
          <a:off x="7315200" y="400050"/>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drawings/drawing33.xml><?xml version="1.0" encoding="utf-8"?>
<xdr:wsDr xmlns:xdr="http://schemas.openxmlformats.org/drawingml/2006/spreadsheetDrawing" xmlns:a="http://schemas.openxmlformats.org/drawingml/2006/main">
  <xdr:twoCellAnchor>
    <xdr:from>
      <xdr:col>12</xdr:col>
      <xdr:colOff>66675</xdr:colOff>
      <xdr:row>0</xdr:row>
      <xdr:rowOff>9525</xdr:rowOff>
    </xdr:from>
    <xdr:to>
      <xdr:col>14</xdr:col>
      <xdr:colOff>342900</xdr:colOff>
      <xdr:row>3</xdr:row>
      <xdr:rowOff>133351</xdr:rowOff>
    </xdr:to>
    <xdr:sp macro="" textlink="">
      <xdr:nvSpPr>
        <xdr:cNvPr id="2" name="Quad Arrow 1">
          <a:hlinkClick xmlns:r="http://schemas.openxmlformats.org/officeDocument/2006/relationships" r:id="rId1" tooltip="रुग्ण व कर्मचारी माहिती भरा."/>
        </xdr:cNvPr>
        <xdr:cNvSpPr/>
      </xdr:nvSpPr>
      <xdr:spPr>
        <a:xfrm>
          <a:off x="7410450" y="9525"/>
          <a:ext cx="1495425" cy="819151"/>
        </a:xfrm>
        <a:prstGeom prst="quadArrow">
          <a:avLst/>
        </a:prstGeom>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w="9525" cap="flat" cmpd="sng" algn="ctr">
          <a:solidFill>
            <a:schemeClr val="accent6">
              <a:shade val="95000"/>
              <a:satMod val="105000"/>
            </a:schemeClr>
          </a:solidFill>
          <a:prstDash val="solid"/>
        </a:ln>
      </xdr:spPr>
      <xdr:style>
        <a:lnRef idx="1">
          <a:schemeClr val="accent6"/>
        </a:lnRef>
        <a:fillRef idx="3">
          <a:schemeClr val="accent6"/>
        </a:fillRef>
        <a:effectRef idx="2">
          <a:schemeClr val="accent6"/>
        </a:effectRef>
        <a:fontRef idx="minor">
          <a:schemeClr val="lt1"/>
        </a:fontRef>
      </xdr:style>
      <xdr:txBody>
        <a:bodyPr rtlCol="0" anchor="ctr">
          <a:scene3d>
            <a:camera prst="orthographicFront"/>
            <a:lightRig rig="soft" dir="tl">
              <a:rot lat="0" lon="0" rev="0"/>
            </a:lightRig>
          </a:scene3d>
          <a:sp3d contourW="25400" prstMaterial="matte">
            <a:bevelT w="25400" h="55880" prst="artDeco"/>
            <a:contourClr>
              <a:schemeClr val="accent2">
                <a:tint val="20000"/>
              </a:schemeClr>
            </a:contourClr>
          </a:sp3d>
        </a:bodyPr>
        <a:lstStyle/>
        <a:p>
          <a:pPr lvl="0" algn="ctr"/>
          <a:r>
            <a:rPr lang="mr-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rPr>
            <a:t>Main</a:t>
          </a:r>
          <a:endParaRPr lang="en-IN" sz="2400" b="1" cap="none" spc="50">
            <a:ln w="11430"/>
            <a:gradFill>
              <a:gsLst>
                <a:gs pos="25000">
                  <a:schemeClr val="accent2">
                    <a:satMod val="155000"/>
                  </a:schemeClr>
                </a:gs>
                <a:gs pos="100000">
                  <a:schemeClr val="accent2">
                    <a:shade val="45000"/>
                    <a:satMod val="165000"/>
                  </a:schemeClr>
                </a:gs>
              </a:gsLst>
              <a:lin ang="5400000" scaled="0"/>
            </a:gradFill>
            <a:effectLst>
              <a:outerShdw blurRad="76200" dist="50800" dir="5400000" algn="tl" rotWithShape="0">
                <a:srgbClr val="000000">
                  <a:alpha val="65000"/>
                </a:srgbClr>
              </a:outerShdw>
            </a:effectLst>
          </a:endParaRPr>
        </a:p>
      </xdr:txBody>
    </xdr:sp>
    <xdr:clientData fLocksWithSheet="0"/>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gramvikaseseva.com/"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gramvikaseseva.com/"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https://gramvikaseseva.com/" TargetMode="Externa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3" Type="http://schemas.openxmlformats.org/officeDocument/2006/relationships/drawing" Target="../drawings/drawing25.xml"/><Relationship Id="rId2" Type="http://schemas.openxmlformats.org/officeDocument/2006/relationships/printerSettings" Target="../printerSettings/printerSettings25.bin"/><Relationship Id="rId1" Type="http://schemas.openxmlformats.org/officeDocument/2006/relationships/hyperlink" Target="mailto:Pay@10530/-%20Grade%20@2000%20DA%20@14159" TargetMode="External"/></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1.xml"/><Relationship Id="rId1" Type="http://schemas.openxmlformats.org/officeDocument/2006/relationships/printerSettings" Target="../printerSettings/printerSettings31.bin"/><Relationship Id="rId4" Type="http://schemas.openxmlformats.org/officeDocument/2006/relationships/comments" Target="../comments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7"/>
  <sheetViews>
    <sheetView showGridLines="0" tabSelected="1" zoomScale="80" zoomScaleNormal="80" workbookViewId="0">
      <selection activeCell="G13" sqref="G13"/>
    </sheetView>
  </sheetViews>
  <sheetFormatPr defaultColWidth="14.44140625" defaultRowHeight="15" customHeight="1"/>
  <cols>
    <col min="1" max="1" width="13.88671875" style="827" customWidth="1"/>
    <col min="2" max="2" width="17.6640625" style="827" customWidth="1"/>
    <col min="3" max="3" width="6.88671875" style="827" customWidth="1"/>
    <col min="4" max="4" width="68" style="827" customWidth="1"/>
    <col min="5" max="5" width="21.21875" style="827" customWidth="1"/>
    <col min="6" max="6" width="6.88671875" style="827" customWidth="1"/>
    <col min="7" max="7" width="63" style="827" customWidth="1"/>
    <col min="8" max="8" width="24.109375" style="827" customWidth="1"/>
    <col min="9" max="11" width="8.6640625" style="827" customWidth="1"/>
    <col min="12" max="256" width="14.44140625" style="827"/>
    <col min="257" max="257" width="13.88671875" style="827" customWidth="1"/>
    <col min="258" max="258" width="14.44140625" style="827" customWidth="1"/>
    <col min="259" max="259" width="8.6640625" style="827" customWidth="1"/>
    <col min="260" max="260" width="48.33203125" style="827" customWidth="1"/>
    <col min="261" max="261" width="17.33203125" style="827" customWidth="1"/>
    <col min="262" max="262" width="8.6640625" style="827" customWidth="1"/>
    <col min="263" max="263" width="56.33203125" style="827" customWidth="1"/>
    <col min="264" max="264" width="16.109375" style="827" customWidth="1"/>
    <col min="265" max="267" width="8.6640625" style="827" customWidth="1"/>
    <col min="268" max="512" width="14.44140625" style="827"/>
    <col min="513" max="513" width="13.88671875" style="827" customWidth="1"/>
    <col min="514" max="514" width="14.44140625" style="827" customWidth="1"/>
    <col min="515" max="515" width="8.6640625" style="827" customWidth="1"/>
    <col min="516" max="516" width="48.33203125" style="827" customWidth="1"/>
    <col min="517" max="517" width="17.33203125" style="827" customWidth="1"/>
    <col min="518" max="518" width="8.6640625" style="827" customWidth="1"/>
    <col min="519" max="519" width="56.33203125" style="827" customWidth="1"/>
    <col min="520" max="520" width="16.109375" style="827" customWidth="1"/>
    <col min="521" max="523" width="8.6640625" style="827" customWidth="1"/>
    <col min="524" max="768" width="14.44140625" style="827"/>
    <col min="769" max="769" width="13.88671875" style="827" customWidth="1"/>
    <col min="770" max="770" width="14.44140625" style="827" customWidth="1"/>
    <col min="771" max="771" width="8.6640625" style="827" customWidth="1"/>
    <col min="772" max="772" width="48.33203125" style="827" customWidth="1"/>
    <col min="773" max="773" width="17.33203125" style="827" customWidth="1"/>
    <col min="774" max="774" width="8.6640625" style="827" customWidth="1"/>
    <col min="775" max="775" width="56.33203125" style="827" customWidth="1"/>
    <col min="776" max="776" width="16.109375" style="827" customWidth="1"/>
    <col min="777" max="779" width="8.6640625" style="827" customWidth="1"/>
    <col min="780" max="1024" width="14.44140625" style="827"/>
    <col min="1025" max="1025" width="13.88671875" style="827" customWidth="1"/>
    <col min="1026" max="1026" width="14.44140625" style="827" customWidth="1"/>
    <col min="1027" max="1027" width="8.6640625" style="827" customWidth="1"/>
    <col min="1028" max="1028" width="48.33203125" style="827" customWidth="1"/>
    <col min="1029" max="1029" width="17.33203125" style="827" customWidth="1"/>
    <col min="1030" max="1030" width="8.6640625" style="827" customWidth="1"/>
    <col min="1031" max="1031" width="56.33203125" style="827" customWidth="1"/>
    <col min="1032" max="1032" width="16.109375" style="827" customWidth="1"/>
    <col min="1033" max="1035" width="8.6640625" style="827" customWidth="1"/>
    <col min="1036" max="1280" width="14.44140625" style="827"/>
    <col min="1281" max="1281" width="13.88671875" style="827" customWidth="1"/>
    <col min="1282" max="1282" width="14.44140625" style="827" customWidth="1"/>
    <col min="1283" max="1283" width="8.6640625" style="827" customWidth="1"/>
    <col min="1284" max="1284" width="48.33203125" style="827" customWidth="1"/>
    <col min="1285" max="1285" width="17.33203125" style="827" customWidth="1"/>
    <col min="1286" max="1286" width="8.6640625" style="827" customWidth="1"/>
    <col min="1287" max="1287" width="56.33203125" style="827" customWidth="1"/>
    <col min="1288" max="1288" width="16.109375" style="827" customWidth="1"/>
    <col min="1289" max="1291" width="8.6640625" style="827" customWidth="1"/>
    <col min="1292" max="1536" width="14.44140625" style="827"/>
    <col min="1537" max="1537" width="13.88671875" style="827" customWidth="1"/>
    <col min="1538" max="1538" width="14.44140625" style="827" customWidth="1"/>
    <col min="1539" max="1539" width="8.6640625" style="827" customWidth="1"/>
    <col min="1540" max="1540" width="48.33203125" style="827" customWidth="1"/>
    <col min="1541" max="1541" width="17.33203125" style="827" customWidth="1"/>
    <col min="1542" max="1542" width="8.6640625" style="827" customWidth="1"/>
    <col min="1543" max="1543" width="56.33203125" style="827" customWidth="1"/>
    <col min="1544" max="1544" width="16.109375" style="827" customWidth="1"/>
    <col min="1545" max="1547" width="8.6640625" style="827" customWidth="1"/>
    <col min="1548" max="1792" width="14.44140625" style="827"/>
    <col min="1793" max="1793" width="13.88671875" style="827" customWidth="1"/>
    <col min="1794" max="1794" width="14.44140625" style="827" customWidth="1"/>
    <col min="1795" max="1795" width="8.6640625" style="827" customWidth="1"/>
    <col min="1796" max="1796" width="48.33203125" style="827" customWidth="1"/>
    <col min="1797" max="1797" width="17.33203125" style="827" customWidth="1"/>
    <col min="1798" max="1798" width="8.6640625" style="827" customWidth="1"/>
    <col min="1799" max="1799" width="56.33203125" style="827" customWidth="1"/>
    <col min="1800" max="1800" width="16.109375" style="827" customWidth="1"/>
    <col min="1801" max="1803" width="8.6640625" style="827" customWidth="1"/>
    <col min="1804" max="2048" width="14.44140625" style="827"/>
    <col min="2049" max="2049" width="13.88671875" style="827" customWidth="1"/>
    <col min="2050" max="2050" width="14.44140625" style="827" customWidth="1"/>
    <col min="2051" max="2051" width="8.6640625" style="827" customWidth="1"/>
    <col min="2052" max="2052" width="48.33203125" style="827" customWidth="1"/>
    <col min="2053" max="2053" width="17.33203125" style="827" customWidth="1"/>
    <col min="2054" max="2054" width="8.6640625" style="827" customWidth="1"/>
    <col min="2055" max="2055" width="56.33203125" style="827" customWidth="1"/>
    <col min="2056" max="2056" width="16.109375" style="827" customWidth="1"/>
    <col min="2057" max="2059" width="8.6640625" style="827" customWidth="1"/>
    <col min="2060" max="2304" width="14.44140625" style="827"/>
    <col min="2305" max="2305" width="13.88671875" style="827" customWidth="1"/>
    <col min="2306" max="2306" width="14.44140625" style="827" customWidth="1"/>
    <col min="2307" max="2307" width="8.6640625" style="827" customWidth="1"/>
    <col min="2308" max="2308" width="48.33203125" style="827" customWidth="1"/>
    <col min="2309" max="2309" width="17.33203125" style="827" customWidth="1"/>
    <col min="2310" max="2310" width="8.6640625" style="827" customWidth="1"/>
    <col min="2311" max="2311" width="56.33203125" style="827" customWidth="1"/>
    <col min="2312" max="2312" width="16.109375" style="827" customWidth="1"/>
    <col min="2313" max="2315" width="8.6640625" style="827" customWidth="1"/>
    <col min="2316" max="2560" width="14.44140625" style="827"/>
    <col min="2561" max="2561" width="13.88671875" style="827" customWidth="1"/>
    <col min="2562" max="2562" width="14.44140625" style="827" customWidth="1"/>
    <col min="2563" max="2563" width="8.6640625" style="827" customWidth="1"/>
    <col min="2564" max="2564" width="48.33203125" style="827" customWidth="1"/>
    <col min="2565" max="2565" width="17.33203125" style="827" customWidth="1"/>
    <col min="2566" max="2566" width="8.6640625" style="827" customWidth="1"/>
    <col min="2567" max="2567" width="56.33203125" style="827" customWidth="1"/>
    <col min="2568" max="2568" width="16.109375" style="827" customWidth="1"/>
    <col min="2569" max="2571" width="8.6640625" style="827" customWidth="1"/>
    <col min="2572" max="2816" width="14.44140625" style="827"/>
    <col min="2817" max="2817" width="13.88671875" style="827" customWidth="1"/>
    <col min="2818" max="2818" width="14.44140625" style="827" customWidth="1"/>
    <col min="2819" max="2819" width="8.6640625" style="827" customWidth="1"/>
    <col min="2820" max="2820" width="48.33203125" style="827" customWidth="1"/>
    <col min="2821" max="2821" width="17.33203125" style="827" customWidth="1"/>
    <col min="2822" max="2822" width="8.6640625" style="827" customWidth="1"/>
    <col min="2823" max="2823" width="56.33203125" style="827" customWidth="1"/>
    <col min="2824" max="2824" width="16.109375" style="827" customWidth="1"/>
    <col min="2825" max="2827" width="8.6640625" style="827" customWidth="1"/>
    <col min="2828" max="3072" width="14.44140625" style="827"/>
    <col min="3073" max="3073" width="13.88671875" style="827" customWidth="1"/>
    <col min="3074" max="3074" width="14.44140625" style="827" customWidth="1"/>
    <col min="3075" max="3075" width="8.6640625" style="827" customWidth="1"/>
    <col min="3076" max="3076" width="48.33203125" style="827" customWidth="1"/>
    <col min="3077" max="3077" width="17.33203125" style="827" customWidth="1"/>
    <col min="3078" max="3078" width="8.6640625" style="827" customWidth="1"/>
    <col min="3079" max="3079" width="56.33203125" style="827" customWidth="1"/>
    <col min="3080" max="3080" width="16.109375" style="827" customWidth="1"/>
    <col min="3081" max="3083" width="8.6640625" style="827" customWidth="1"/>
    <col min="3084" max="3328" width="14.44140625" style="827"/>
    <col min="3329" max="3329" width="13.88671875" style="827" customWidth="1"/>
    <col min="3330" max="3330" width="14.44140625" style="827" customWidth="1"/>
    <col min="3331" max="3331" width="8.6640625" style="827" customWidth="1"/>
    <col min="3332" max="3332" width="48.33203125" style="827" customWidth="1"/>
    <col min="3333" max="3333" width="17.33203125" style="827" customWidth="1"/>
    <col min="3334" max="3334" width="8.6640625" style="827" customWidth="1"/>
    <col min="3335" max="3335" width="56.33203125" style="827" customWidth="1"/>
    <col min="3336" max="3336" width="16.109375" style="827" customWidth="1"/>
    <col min="3337" max="3339" width="8.6640625" style="827" customWidth="1"/>
    <col min="3340" max="3584" width="14.44140625" style="827"/>
    <col min="3585" max="3585" width="13.88671875" style="827" customWidth="1"/>
    <col min="3586" max="3586" width="14.44140625" style="827" customWidth="1"/>
    <col min="3587" max="3587" width="8.6640625" style="827" customWidth="1"/>
    <col min="3588" max="3588" width="48.33203125" style="827" customWidth="1"/>
    <col min="3589" max="3589" width="17.33203125" style="827" customWidth="1"/>
    <col min="3590" max="3590" width="8.6640625" style="827" customWidth="1"/>
    <col min="3591" max="3591" width="56.33203125" style="827" customWidth="1"/>
    <col min="3592" max="3592" width="16.109375" style="827" customWidth="1"/>
    <col min="3593" max="3595" width="8.6640625" style="827" customWidth="1"/>
    <col min="3596" max="3840" width="14.44140625" style="827"/>
    <col min="3841" max="3841" width="13.88671875" style="827" customWidth="1"/>
    <col min="3842" max="3842" width="14.44140625" style="827" customWidth="1"/>
    <col min="3843" max="3843" width="8.6640625" style="827" customWidth="1"/>
    <col min="3844" max="3844" width="48.33203125" style="827" customWidth="1"/>
    <col min="3845" max="3845" width="17.33203125" style="827" customWidth="1"/>
    <col min="3846" max="3846" width="8.6640625" style="827" customWidth="1"/>
    <col min="3847" max="3847" width="56.33203125" style="827" customWidth="1"/>
    <col min="3848" max="3848" width="16.109375" style="827" customWidth="1"/>
    <col min="3849" max="3851" width="8.6640625" style="827" customWidth="1"/>
    <col min="3852" max="4096" width="14.44140625" style="827"/>
    <col min="4097" max="4097" width="13.88671875" style="827" customWidth="1"/>
    <col min="4098" max="4098" width="14.44140625" style="827" customWidth="1"/>
    <col min="4099" max="4099" width="8.6640625" style="827" customWidth="1"/>
    <col min="4100" max="4100" width="48.33203125" style="827" customWidth="1"/>
    <col min="4101" max="4101" width="17.33203125" style="827" customWidth="1"/>
    <col min="4102" max="4102" width="8.6640625" style="827" customWidth="1"/>
    <col min="4103" max="4103" width="56.33203125" style="827" customWidth="1"/>
    <col min="4104" max="4104" width="16.109375" style="827" customWidth="1"/>
    <col min="4105" max="4107" width="8.6640625" style="827" customWidth="1"/>
    <col min="4108" max="4352" width="14.44140625" style="827"/>
    <col min="4353" max="4353" width="13.88671875" style="827" customWidth="1"/>
    <col min="4354" max="4354" width="14.44140625" style="827" customWidth="1"/>
    <col min="4355" max="4355" width="8.6640625" style="827" customWidth="1"/>
    <col min="4356" max="4356" width="48.33203125" style="827" customWidth="1"/>
    <col min="4357" max="4357" width="17.33203125" style="827" customWidth="1"/>
    <col min="4358" max="4358" width="8.6640625" style="827" customWidth="1"/>
    <col min="4359" max="4359" width="56.33203125" style="827" customWidth="1"/>
    <col min="4360" max="4360" width="16.109375" style="827" customWidth="1"/>
    <col min="4361" max="4363" width="8.6640625" style="827" customWidth="1"/>
    <col min="4364" max="4608" width="14.44140625" style="827"/>
    <col min="4609" max="4609" width="13.88671875" style="827" customWidth="1"/>
    <col min="4610" max="4610" width="14.44140625" style="827" customWidth="1"/>
    <col min="4611" max="4611" width="8.6640625" style="827" customWidth="1"/>
    <col min="4612" max="4612" width="48.33203125" style="827" customWidth="1"/>
    <col min="4613" max="4613" width="17.33203125" style="827" customWidth="1"/>
    <col min="4614" max="4614" width="8.6640625" style="827" customWidth="1"/>
    <col min="4615" max="4615" width="56.33203125" style="827" customWidth="1"/>
    <col min="4616" max="4616" width="16.109375" style="827" customWidth="1"/>
    <col min="4617" max="4619" width="8.6640625" style="827" customWidth="1"/>
    <col min="4620" max="4864" width="14.44140625" style="827"/>
    <col min="4865" max="4865" width="13.88671875" style="827" customWidth="1"/>
    <col min="4866" max="4866" width="14.44140625" style="827" customWidth="1"/>
    <col min="4867" max="4867" width="8.6640625" style="827" customWidth="1"/>
    <col min="4868" max="4868" width="48.33203125" style="827" customWidth="1"/>
    <col min="4869" max="4869" width="17.33203125" style="827" customWidth="1"/>
    <col min="4870" max="4870" width="8.6640625" style="827" customWidth="1"/>
    <col min="4871" max="4871" width="56.33203125" style="827" customWidth="1"/>
    <col min="4872" max="4872" width="16.109375" style="827" customWidth="1"/>
    <col min="4873" max="4875" width="8.6640625" style="827" customWidth="1"/>
    <col min="4876" max="5120" width="14.44140625" style="827"/>
    <col min="5121" max="5121" width="13.88671875" style="827" customWidth="1"/>
    <col min="5122" max="5122" width="14.44140625" style="827" customWidth="1"/>
    <col min="5123" max="5123" width="8.6640625" style="827" customWidth="1"/>
    <col min="5124" max="5124" width="48.33203125" style="827" customWidth="1"/>
    <col min="5125" max="5125" width="17.33203125" style="827" customWidth="1"/>
    <col min="5126" max="5126" width="8.6640625" style="827" customWidth="1"/>
    <col min="5127" max="5127" width="56.33203125" style="827" customWidth="1"/>
    <col min="5128" max="5128" width="16.109375" style="827" customWidth="1"/>
    <col min="5129" max="5131" width="8.6640625" style="827" customWidth="1"/>
    <col min="5132" max="5376" width="14.44140625" style="827"/>
    <col min="5377" max="5377" width="13.88671875" style="827" customWidth="1"/>
    <col min="5378" max="5378" width="14.44140625" style="827" customWidth="1"/>
    <col min="5379" max="5379" width="8.6640625" style="827" customWidth="1"/>
    <col min="5380" max="5380" width="48.33203125" style="827" customWidth="1"/>
    <col min="5381" max="5381" width="17.33203125" style="827" customWidth="1"/>
    <col min="5382" max="5382" width="8.6640625" style="827" customWidth="1"/>
    <col min="5383" max="5383" width="56.33203125" style="827" customWidth="1"/>
    <col min="5384" max="5384" width="16.109375" style="827" customWidth="1"/>
    <col min="5385" max="5387" width="8.6640625" style="827" customWidth="1"/>
    <col min="5388" max="5632" width="14.44140625" style="827"/>
    <col min="5633" max="5633" width="13.88671875" style="827" customWidth="1"/>
    <col min="5634" max="5634" width="14.44140625" style="827" customWidth="1"/>
    <col min="5635" max="5635" width="8.6640625" style="827" customWidth="1"/>
    <col min="5636" max="5636" width="48.33203125" style="827" customWidth="1"/>
    <col min="5637" max="5637" width="17.33203125" style="827" customWidth="1"/>
    <col min="5638" max="5638" width="8.6640625" style="827" customWidth="1"/>
    <col min="5639" max="5639" width="56.33203125" style="827" customWidth="1"/>
    <col min="5640" max="5640" width="16.109375" style="827" customWidth="1"/>
    <col min="5641" max="5643" width="8.6640625" style="827" customWidth="1"/>
    <col min="5644" max="5888" width="14.44140625" style="827"/>
    <col min="5889" max="5889" width="13.88671875" style="827" customWidth="1"/>
    <col min="5890" max="5890" width="14.44140625" style="827" customWidth="1"/>
    <col min="5891" max="5891" width="8.6640625" style="827" customWidth="1"/>
    <col min="5892" max="5892" width="48.33203125" style="827" customWidth="1"/>
    <col min="5893" max="5893" width="17.33203125" style="827" customWidth="1"/>
    <col min="5894" max="5894" width="8.6640625" style="827" customWidth="1"/>
    <col min="5895" max="5895" width="56.33203125" style="827" customWidth="1"/>
    <col min="5896" max="5896" width="16.109375" style="827" customWidth="1"/>
    <col min="5897" max="5899" width="8.6640625" style="827" customWidth="1"/>
    <col min="5900" max="6144" width="14.44140625" style="827"/>
    <col min="6145" max="6145" width="13.88671875" style="827" customWidth="1"/>
    <col min="6146" max="6146" width="14.44140625" style="827" customWidth="1"/>
    <col min="6147" max="6147" width="8.6640625" style="827" customWidth="1"/>
    <col min="6148" max="6148" width="48.33203125" style="827" customWidth="1"/>
    <col min="6149" max="6149" width="17.33203125" style="827" customWidth="1"/>
    <col min="6150" max="6150" width="8.6640625" style="827" customWidth="1"/>
    <col min="6151" max="6151" width="56.33203125" style="827" customWidth="1"/>
    <col min="6152" max="6152" width="16.109375" style="827" customWidth="1"/>
    <col min="6153" max="6155" width="8.6640625" style="827" customWidth="1"/>
    <col min="6156" max="6400" width="14.44140625" style="827"/>
    <col min="6401" max="6401" width="13.88671875" style="827" customWidth="1"/>
    <col min="6402" max="6402" width="14.44140625" style="827" customWidth="1"/>
    <col min="6403" max="6403" width="8.6640625" style="827" customWidth="1"/>
    <col min="6404" max="6404" width="48.33203125" style="827" customWidth="1"/>
    <col min="6405" max="6405" width="17.33203125" style="827" customWidth="1"/>
    <col min="6406" max="6406" width="8.6640625" style="827" customWidth="1"/>
    <col min="6407" max="6407" width="56.33203125" style="827" customWidth="1"/>
    <col min="6408" max="6408" width="16.109375" style="827" customWidth="1"/>
    <col min="6409" max="6411" width="8.6640625" style="827" customWidth="1"/>
    <col min="6412" max="6656" width="14.44140625" style="827"/>
    <col min="6657" max="6657" width="13.88671875" style="827" customWidth="1"/>
    <col min="6658" max="6658" width="14.44140625" style="827" customWidth="1"/>
    <col min="6659" max="6659" width="8.6640625" style="827" customWidth="1"/>
    <col min="6660" max="6660" width="48.33203125" style="827" customWidth="1"/>
    <col min="6661" max="6661" width="17.33203125" style="827" customWidth="1"/>
    <col min="6662" max="6662" width="8.6640625" style="827" customWidth="1"/>
    <col min="6663" max="6663" width="56.33203125" style="827" customWidth="1"/>
    <col min="6664" max="6664" width="16.109375" style="827" customWidth="1"/>
    <col min="6665" max="6667" width="8.6640625" style="827" customWidth="1"/>
    <col min="6668" max="6912" width="14.44140625" style="827"/>
    <col min="6913" max="6913" width="13.88671875" style="827" customWidth="1"/>
    <col min="6914" max="6914" width="14.44140625" style="827" customWidth="1"/>
    <col min="6915" max="6915" width="8.6640625" style="827" customWidth="1"/>
    <col min="6916" max="6916" width="48.33203125" style="827" customWidth="1"/>
    <col min="6917" max="6917" width="17.33203125" style="827" customWidth="1"/>
    <col min="6918" max="6918" width="8.6640625" style="827" customWidth="1"/>
    <col min="6919" max="6919" width="56.33203125" style="827" customWidth="1"/>
    <col min="6920" max="6920" width="16.109375" style="827" customWidth="1"/>
    <col min="6921" max="6923" width="8.6640625" style="827" customWidth="1"/>
    <col min="6924" max="7168" width="14.44140625" style="827"/>
    <col min="7169" max="7169" width="13.88671875" style="827" customWidth="1"/>
    <col min="7170" max="7170" width="14.44140625" style="827" customWidth="1"/>
    <col min="7171" max="7171" width="8.6640625" style="827" customWidth="1"/>
    <col min="7172" max="7172" width="48.33203125" style="827" customWidth="1"/>
    <col min="7173" max="7173" width="17.33203125" style="827" customWidth="1"/>
    <col min="7174" max="7174" width="8.6640625" style="827" customWidth="1"/>
    <col min="7175" max="7175" width="56.33203125" style="827" customWidth="1"/>
    <col min="7176" max="7176" width="16.109375" style="827" customWidth="1"/>
    <col min="7177" max="7179" width="8.6640625" style="827" customWidth="1"/>
    <col min="7180" max="7424" width="14.44140625" style="827"/>
    <col min="7425" max="7425" width="13.88671875" style="827" customWidth="1"/>
    <col min="7426" max="7426" width="14.44140625" style="827" customWidth="1"/>
    <col min="7427" max="7427" width="8.6640625" style="827" customWidth="1"/>
    <col min="7428" max="7428" width="48.33203125" style="827" customWidth="1"/>
    <col min="7429" max="7429" width="17.33203125" style="827" customWidth="1"/>
    <col min="7430" max="7430" width="8.6640625" style="827" customWidth="1"/>
    <col min="7431" max="7431" width="56.33203125" style="827" customWidth="1"/>
    <col min="7432" max="7432" width="16.109375" style="827" customWidth="1"/>
    <col min="7433" max="7435" width="8.6640625" style="827" customWidth="1"/>
    <col min="7436" max="7680" width="14.44140625" style="827"/>
    <col min="7681" max="7681" width="13.88671875" style="827" customWidth="1"/>
    <col min="7682" max="7682" width="14.44140625" style="827" customWidth="1"/>
    <col min="7683" max="7683" width="8.6640625" style="827" customWidth="1"/>
    <col min="7684" max="7684" width="48.33203125" style="827" customWidth="1"/>
    <col min="7685" max="7685" width="17.33203125" style="827" customWidth="1"/>
    <col min="7686" max="7686" width="8.6640625" style="827" customWidth="1"/>
    <col min="7687" max="7687" width="56.33203125" style="827" customWidth="1"/>
    <col min="7688" max="7688" width="16.109375" style="827" customWidth="1"/>
    <col min="7689" max="7691" width="8.6640625" style="827" customWidth="1"/>
    <col min="7692" max="7936" width="14.44140625" style="827"/>
    <col min="7937" max="7937" width="13.88671875" style="827" customWidth="1"/>
    <col min="7938" max="7938" width="14.44140625" style="827" customWidth="1"/>
    <col min="7939" max="7939" width="8.6640625" style="827" customWidth="1"/>
    <col min="7940" max="7940" width="48.33203125" style="827" customWidth="1"/>
    <col min="7941" max="7941" width="17.33203125" style="827" customWidth="1"/>
    <col min="7942" max="7942" width="8.6640625" style="827" customWidth="1"/>
    <col min="7943" max="7943" width="56.33203125" style="827" customWidth="1"/>
    <col min="7944" max="7944" width="16.109375" style="827" customWidth="1"/>
    <col min="7945" max="7947" width="8.6640625" style="827" customWidth="1"/>
    <col min="7948" max="8192" width="14.44140625" style="827"/>
    <col min="8193" max="8193" width="13.88671875" style="827" customWidth="1"/>
    <col min="8194" max="8194" width="14.44140625" style="827" customWidth="1"/>
    <col min="8195" max="8195" width="8.6640625" style="827" customWidth="1"/>
    <col min="8196" max="8196" width="48.33203125" style="827" customWidth="1"/>
    <col min="8197" max="8197" width="17.33203125" style="827" customWidth="1"/>
    <col min="8198" max="8198" width="8.6640625" style="827" customWidth="1"/>
    <col min="8199" max="8199" width="56.33203125" style="827" customWidth="1"/>
    <col min="8200" max="8200" width="16.109375" style="827" customWidth="1"/>
    <col min="8201" max="8203" width="8.6640625" style="827" customWidth="1"/>
    <col min="8204" max="8448" width="14.44140625" style="827"/>
    <col min="8449" max="8449" width="13.88671875" style="827" customWidth="1"/>
    <col min="8450" max="8450" width="14.44140625" style="827" customWidth="1"/>
    <col min="8451" max="8451" width="8.6640625" style="827" customWidth="1"/>
    <col min="8452" max="8452" width="48.33203125" style="827" customWidth="1"/>
    <col min="8453" max="8453" width="17.33203125" style="827" customWidth="1"/>
    <col min="8454" max="8454" width="8.6640625" style="827" customWidth="1"/>
    <col min="8455" max="8455" width="56.33203125" style="827" customWidth="1"/>
    <col min="8456" max="8456" width="16.109375" style="827" customWidth="1"/>
    <col min="8457" max="8459" width="8.6640625" style="827" customWidth="1"/>
    <col min="8460" max="8704" width="14.44140625" style="827"/>
    <col min="8705" max="8705" width="13.88671875" style="827" customWidth="1"/>
    <col min="8706" max="8706" width="14.44140625" style="827" customWidth="1"/>
    <col min="8707" max="8707" width="8.6640625" style="827" customWidth="1"/>
    <col min="8708" max="8708" width="48.33203125" style="827" customWidth="1"/>
    <col min="8709" max="8709" width="17.33203125" style="827" customWidth="1"/>
    <col min="8710" max="8710" width="8.6640625" style="827" customWidth="1"/>
    <col min="8711" max="8711" width="56.33203125" style="827" customWidth="1"/>
    <col min="8712" max="8712" width="16.109375" style="827" customWidth="1"/>
    <col min="8713" max="8715" width="8.6640625" style="827" customWidth="1"/>
    <col min="8716" max="8960" width="14.44140625" style="827"/>
    <col min="8961" max="8961" width="13.88671875" style="827" customWidth="1"/>
    <col min="8962" max="8962" width="14.44140625" style="827" customWidth="1"/>
    <col min="8963" max="8963" width="8.6640625" style="827" customWidth="1"/>
    <col min="8964" max="8964" width="48.33203125" style="827" customWidth="1"/>
    <col min="8965" max="8965" width="17.33203125" style="827" customWidth="1"/>
    <col min="8966" max="8966" width="8.6640625" style="827" customWidth="1"/>
    <col min="8967" max="8967" width="56.33203125" style="827" customWidth="1"/>
    <col min="8968" max="8968" width="16.109375" style="827" customWidth="1"/>
    <col min="8969" max="8971" width="8.6640625" style="827" customWidth="1"/>
    <col min="8972" max="9216" width="14.44140625" style="827"/>
    <col min="9217" max="9217" width="13.88671875" style="827" customWidth="1"/>
    <col min="9218" max="9218" width="14.44140625" style="827" customWidth="1"/>
    <col min="9219" max="9219" width="8.6640625" style="827" customWidth="1"/>
    <col min="9220" max="9220" width="48.33203125" style="827" customWidth="1"/>
    <col min="9221" max="9221" width="17.33203125" style="827" customWidth="1"/>
    <col min="9222" max="9222" width="8.6640625" style="827" customWidth="1"/>
    <col min="9223" max="9223" width="56.33203125" style="827" customWidth="1"/>
    <col min="9224" max="9224" width="16.109375" style="827" customWidth="1"/>
    <col min="9225" max="9227" width="8.6640625" style="827" customWidth="1"/>
    <col min="9228" max="9472" width="14.44140625" style="827"/>
    <col min="9473" max="9473" width="13.88671875" style="827" customWidth="1"/>
    <col min="9474" max="9474" width="14.44140625" style="827" customWidth="1"/>
    <col min="9475" max="9475" width="8.6640625" style="827" customWidth="1"/>
    <col min="9476" max="9476" width="48.33203125" style="827" customWidth="1"/>
    <col min="9477" max="9477" width="17.33203125" style="827" customWidth="1"/>
    <col min="9478" max="9478" width="8.6640625" style="827" customWidth="1"/>
    <col min="9479" max="9479" width="56.33203125" style="827" customWidth="1"/>
    <col min="9480" max="9480" width="16.109375" style="827" customWidth="1"/>
    <col min="9481" max="9483" width="8.6640625" style="827" customWidth="1"/>
    <col min="9484" max="9728" width="14.44140625" style="827"/>
    <col min="9729" max="9729" width="13.88671875" style="827" customWidth="1"/>
    <col min="9730" max="9730" width="14.44140625" style="827" customWidth="1"/>
    <col min="9731" max="9731" width="8.6640625" style="827" customWidth="1"/>
    <col min="9732" max="9732" width="48.33203125" style="827" customWidth="1"/>
    <col min="9733" max="9733" width="17.33203125" style="827" customWidth="1"/>
    <col min="9734" max="9734" width="8.6640625" style="827" customWidth="1"/>
    <col min="9735" max="9735" width="56.33203125" style="827" customWidth="1"/>
    <col min="9736" max="9736" width="16.109375" style="827" customWidth="1"/>
    <col min="9737" max="9739" width="8.6640625" style="827" customWidth="1"/>
    <col min="9740" max="9984" width="14.44140625" style="827"/>
    <col min="9985" max="9985" width="13.88671875" style="827" customWidth="1"/>
    <col min="9986" max="9986" width="14.44140625" style="827" customWidth="1"/>
    <col min="9987" max="9987" width="8.6640625" style="827" customWidth="1"/>
    <col min="9988" max="9988" width="48.33203125" style="827" customWidth="1"/>
    <col min="9989" max="9989" width="17.33203125" style="827" customWidth="1"/>
    <col min="9990" max="9990" width="8.6640625" style="827" customWidth="1"/>
    <col min="9991" max="9991" width="56.33203125" style="827" customWidth="1"/>
    <col min="9992" max="9992" width="16.109375" style="827" customWidth="1"/>
    <col min="9993" max="9995" width="8.6640625" style="827" customWidth="1"/>
    <col min="9996" max="10240" width="14.44140625" style="827"/>
    <col min="10241" max="10241" width="13.88671875" style="827" customWidth="1"/>
    <col min="10242" max="10242" width="14.44140625" style="827" customWidth="1"/>
    <col min="10243" max="10243" width="8.6640625" style="827" customWidth="1"/>
    <col min="10244" max="10244" width="48.33203125" style="827" customWidth="1"/>
    <col min="10245" max="10245" width="17.33203125" style="827" customWidth="1"/>
    <col min="10246" max="10246" width="8.6640625" style="827" customWidth="1"/>
    <col min="10247" max="10247" width="56.33203125" style="827" customWidth="1"/>
    <col min="10248" max="10248" width="16.109375" style="827" customWidth="1"/>
    <col min="10249" max="10251" width="8.6640625" style="827" customWidth="1"/>
    <col min="10252" max="10496" width="14.44140625" style="827"/>
    <col min="10497" max="10497" width="13.88671875" style="827" customWidth="1"/>
    <col min="10498" max="10498" width="14.44140625" style="827" customWidth="1"/>
    <col min="10499" max="10499" width="8.6640625" style="827" customWidth="1"/>
    <col min="10500" max="10500" width="48.33203125" style="827" customWidth="1"/>
    <col min="10501" max="10501" width="17.33203125" style="827" customWidth="1"/>
    <col min="10502" max="10502" width="8.6640625" style="827" customWidth="1"/>
    <col min="10503" max="10503" width="56.33203125" style="827" customWidth="1"/>
    <col min="10504" max="10504" width="16.109375" style="827" customWidth="1"/>
    <col min="10505" max="10507" width="8.6640625" style="827" customWidth="1"/>
    <col min="10508" max="10752" width="14.44140625" style="827"/>
    <col min="10753" max="10753" width="13.88671875" style="827" customWidth="1"/>
    <col min="10754" max="10754" width="14.44140625" style="827" customWidth="1"/>
    <col min="10755" max="10755" width="8.6640625" style="827" customWidth="1"/>
    <col min="10756" max="10756" width="48.33203125" style="827" customWidth="1"/>
    <col min="10757" max="10757" width="17.33203125" style="827" customWidth="1"/>
    <col min="10758" max="10758" width="8.6640625" style="827" customWidth="1"/>
    <col min="10759" max="10759" width="56.33203125" style="827" customWidth="1"/>
    <col min="10760" max="10760" width="16.109375" style="827" customWidth="1"/>
    <col min="10761" max="10763" width="8.6640625" style="827" customWidth="1"/>
    <col min="10764" max="11008" width="14.44140625" style="827"/>
    <col min="11009" max="11009" width="13.88671875" style="827" customWidth="1"/>
    <col min="11010" max="11010" width="14.44140625" style="827" customWidth="1"/>
    <col min="11011" max="11011" width="8.6640625" style="827" customWidth="1"/>
    <col min="11012" max="11012" width="48.33203125" style="827" customWidth="1"/>
    <col min="11013" max="11013" width="17.33203125" style="827" customWidth="1"/>
    <col min="11014" max="11014" width="8.6640625" style="827" customWidth="1"/>
    <col min="11015" max="11015" width="56.33203125" style="827" customWidth="1"/>
    <col min="11016" max="11016" width="16.109375" style="827" customWidth="1"/>
    <col min="11017" max="11019" width="8.6640625" style="827" customWidth="1"/>
    <col min="11020" max="11264" width="14.44140625" style="827"/>
    <col min="11265" max="11265" width="13.88671875" style="827" customWidth="1"/>
    <col min="11266" max="11266" width="14.44140625" style="827" customWidth="1"/>
    <col min="11267" max="11267" width="8.6640625" style="827" customWidth="1"/>
    <col min="11268" max="11268" width="48.33203125" style="827" customWidth="1"/>
    <col min="11269" max="11269" width="17.33203125" style="827" customWidth="1"/>
    <col min="11270" max="11270" width="8.6640625" style="827" customWidth="1"/>
    <col min="11271" max="11271" width="56.33203125" style="827" customWidth="1"/>
    <col min="11272" max="11272" width="16.109375" style="827" customWidth="1"/>
    <col min="11273" max="11275" width="8.6640625" style="827" customWidth="1"/>
    <col min="11276" max="11520" width="14.44140625" style="827"/>
    <col min="11521" max="11521" width="13.88671875" style="827" customWidth="1"/>
    <col min="11522" max="11522" width="14.44140625" style="827" customWidth="1"/>
    <col min="11523" max="11523" width="8.6640625" style="827" customWidth="1"/>
    <col min="11524" max="11524" width="48.33203125" style="827" customWidth="1"/>
    <col min="11525" max="11525" width="17.33203125" style="827" customWidth="1"/>
    <col min="11526" max="11526" width="8.6640625" style="827" customWidth="1"/>
    <col min="11527" max="11527" width="56.33203125" style="827" customWidth="1"/>
    <col min="11528" max="11528" width="16.109375" style="827" customWidth="1"/>
    <col min="11529" max="11531" width="8.6640625" style="827" customWidth="1"/>
    <col min="11532" max="11776" width="14.44140625" style="827"/>
    <col min="11777" max="11777" width="13.88671875" style="827" customWidth="1"/>
    <col min="11778" max="11778" width="14.44140625" style="827" customWidth="1"/>
    <col min="11779" max="11779" width="8.6640625" style="827" customWidth="1"/>
    <col min="11780" max="11780" width="48.33203125" style="827" customWidth="1"/>
    <col min="11781" max="11781" width="17.33203125" style="827" customWidth="1"/>
    <col min="11782" max="11782" width="8.6640625" style="827" customWidth="1"/>
    <col min="11783" max="11783" width="56.33203125" style="827" customWidth="1"/>
    <col min="11784" max="11784" width="16.109375" style="827" customWidth="1"/>
    <col min="11785" max="11787" width="8.6640625" style="827" customWidth="1"/>
    <col min="11788" max="12032" width="14.44140625" style="827"/>
    <col min="12033" max="12033" width="13.88671875" style="827" customWidth="1"/>
    <col min="12034" max="12034" width="14.44140625" style="827" customWidth="1"/>
    <col min="12035" max="12035" width="8.6640625" style="827" customWidth="1"/>
    <col min="12036" max="12036" width="48.33203125" style="827" customWidth="1"/>
    <col min="12037" max="12037" width="17.33203125" style="827" customWidth="1"/>
    <col min="12038" max="12038" width="8.6640625" style="827" customWidth="1"/>
    <col min="12039" max="12039" width="56.33203125" style="827" customWidth="1"/>
    <col min="12040" max="12040" width="16.109375" style="827" customWidth="1"/>
    <col min="12041" max="12043" width="8.6640625" style="827" customWidth="1"/>
    <col min="12044" max="12288" width="14.44140625" style="827"/>
    <col min="12289" max="12289" width="13.88671875" style="827" customWidth="1"/>
    <col min="12290" max="12290" width="14.44140625" style="827" customWidth="1"/>
    <col min="12291" max="12291" width="8.6640625" style="827" customWidth="1"/>
    <col min="12292" max="12292" width="48.33203125" style="827" customWidth="1"/>
    <col min="12293" max="12293" width="17.33203125" style="827" customWidth="1"/>
    <col min="12294" max="12294" width="8.6640625" style="827" customWidth="1"/>
    <col min="12295" max="12295" width="56.33203125" style="827" customWidth="1"/>
    <col min="12296" max="12296" width="16.109375" style="827" customWidth="1"/>
    <col min="12297" max="12299" width="8.6640625" style="827" customWidth="1"/>
    <col min="12300" max="12544" width="14.44140625" style="827"/>
    <col min="12545" max="12545" width="13.88671875" style="827" customWidth="1"/>
    <col min="12546" max="12546" width="14.44140625" style="827" customWidth="1"/>
    <col min="12547" max="12547" width="8.6640625" style="827" customWidth="1"/>
    <col min="12548" max="12548" width="48.33203125" style="827" customWidth="1"/>
    <col min="12549" max="12549" width="17.33203125" style="827" customWidth="1"/>
    <col min="12550" max="12550" width="8.6640625" style="827" customWidth="1"/>
    <col min="12551" max="12551" width="56.33203125" style="827" customWidth="1"/>
    <col min="12552" max="12552" width="16.109375" style="827" customWidth="1"/>
    <col min="12553" max="12555" width="8.6640625" style="827" customWidth="1"/>
    <col min="12556" max="12800" width="14.44140625" style="827"/>
    <col min="12801" max="12801" width="13.88671875" style="827" customWidth="1"/>
    <col min="12802" max="12802" width="14.44140625" style="827" customWidth="1"/>
    <col min="12803" max="12803" width="8.6640625" style="827" customWidth="1"/>
    <col min="12804" max="12804" width="48.33203125" style="827" customWidth="1"/>
    <col min="12805" max="12805" width="17.33203125" style="827" customWidth="1"/>
    <col min="12806" max="12806" width="8.6640625" style="827" customWidth="1"/>
    <col min="12807" max="12807" width="56.33203125" style="827" customWidth="1"/>
    <col min="12808" max="12808" width="16.109375" style="827" customWidth="1"/>
    <col min="12809" max="12811" width="8.6640625" style="827" customWidth="1"/>
    <col min="12812" max="13056" width="14.44140625" style="827"/>
    <col min="13057" max="13057" width="13.88671875" style="827" customWidth="1"/>
    <col min="13058" max="13058" width="14.44140625" style="827" customWidth="1"/>
    <col min="13059" max="13059" width="8.6640625" style="827" customWidth="1"/>
    <col min="13060" max="13060" width="48.33203125" style="827" customWidth="1"/>
    <col min="13061" max="13061" width="17.33203125" style="827" customWidth="1"/>
    <col min="13062" max="13062" width="8.6640625" style="827" customWidth="1"/>
    <col min="13063" max="13063" width="56.33203125" style="827" customWidth="1"/>
    <col min="13064" max="13064" width="16.109375" style="827" customWidth="1"/>
    <col min="13065" max="13067" width="8.6640625" style="827" customWidth="1"/>
    <col min="13068" max="13312" width="14.44140625" style="827"/>
    <col min="13313" max="13313" width="13.88671875" style="827" customWidth="1"/>
    <col min="13314" max="13314" width="14.44140625" style="827" customWidth="1"/>
    <col min="13315" max="13315" width="8.6640625" style="827" customWidth="1"/>
    <col min="13316" max="13316" width="48.33203125" style="827" customWidth="1"/>
    <col min="13317" max="13317" width="17.33203125" style="827" customWidth="1"/>
    <col min="13318" max="13318" width="8.6640625" style="827" customWidth="1"/>
    <col min="13319" max="13319" width="56.33203125" style="827" customWidth="1"/>
    <col min="13320" max="13320" width="16.109375" style="827" customWidth="1"/>
    <col min="13321" max="13323" width="8.6640625" style="827" customWidth="1"/>
    <col min="13324" max="13568" width="14.44140625" style="827"/>
    <col min="13569" max="13569" width="13.88671875" style="827" customWidth="1"/>
    <col min="13570" max="13570" width="14.44140625" style="827" customWidth="1"/>
    <col min="13571" max="13571" width="8.6640625" style="827" customWidth="1"/>
    <col min="13572" max="13572" width="48.33203125" style="827" customWidth="1"/>
    <col min="13573" max="13573" width="17.33203125" style="827" customWidth="1"/>
    <col min="13574" max="13574" width="8.6640625" style="827" customWidth="1"/>
    <col min="13575" max="13575" width="56.33203125" style="827" customWidth="1"/>
    <col min="13576" max="13576" width="16.109375" style="827" customWidth="1"/>
    <col min="13577" max="13579" width="8.6640625" style="827" customWidth="1"/>
    <col min="13580" max="13824" width="14.44140625" style="827"/>
    <col min="13825" max="13825" width="13.88671875" style="827" customWidth="1"/>
    <col min="13826" max="13826" width="14.44140625" style="827" customWidth="1"/>
    <col min="13827" max="13827" width="8.6640625" style="827" customWidth="1"/>
    <col min="13828" max="13828" width="48.33203125" style="827" customWidth="1"/>
    <col min="13829" max="13829" width="17.33203125" style="827" customWidth="1"/>
    <col min="13830" max="13830" width="8.6640625" style="827" customWidth="1"/>
    <col min="13831" max="13831" width="56.33203125" style="827" customWidth="1"/>
    <col min="13832" max="13832" width="16.109375" style="827" customWidth="1"/>
    <col min="13833" max="13835" width="8.6640625" style="827" customWidth="1"/>
    <col min="13836" max="14080" width="14.44140625" style="827"/>
    <col min="14081" max="14081" width="13.88671875" style="827" customWidth="1"/>
    <col min="14082" max="14082" width="14.44140625" style="827" customWidth="1"/>
    <col min="14083" max="14083" width="8.6640625" style="827" customWidth="1"/>
    <col min="14084" max="14084" width="48.33203125" style="827" customWidth="1"/>
    <col min="14085" max="14085" width="17.33203125" style="827" customWidth="1"/>
    <col min="14086" max="14086" width="8.6640625" style="827" customWidth="1"/>
    <col min="14087" max="14087" width="56.33203125" style="827" customWidth="1"/>
    <col min="14088" max="14088" width="16.109375" style="827" customWidth="1"/>
    <col min="14089" max="14091" width="8.6640625" style="827" customWidth="1"/>
    <col min="14092" max="14336" width="14.44140625" style="827"/>
    <col min="14337" max="14337" width="13.88671875" style="827" customWidth="1"/>
    <col min="14338" max="14338" width="14.44140625" style="827" customWidth="1"/>
    <col min="14339" max="14339" width="8.6640625" style="827" customWidth="1"/>
    <col min="14340" max="14340" width="48.33203125" style="827" customWidth="1"/>
    <col min="14341" max="14341" width="17.33203125" style="827" customWidth="1"/>
    <col min="14342" max="14342" width="8.6640625" style="827" customWidth="1"/>
    <col min="14343" max="14343" width="56.33203125" style="827" customWidth="1"/>
    <col min="14344" max="14344" width="16.109375" style="827" customWidth="1"/>
    <col min="14345" max="14347" width="8.6640625" style="827" customWidth="1"/>
    <col min="14348" max="14592" width="14.44140625" style="827"/>
    <col min="14593" max="14593" width="13.88671875" style="827" customWidth="1"/>
    <col min="14594" max="14594" width="14.44140625" style="827" customWidth="1"/>
    <col min="14595" max="14595" width="8.6640625" style="827" customWidth="1"/>
    <col min="14596" max="14596" width="48.33203125" style="827" customWidth="1"/>
    <col min="14597" max="14597" width="17.33203125" style="827" customWidth="1"/>
    <col min="14598" max="14598" width="8.6640625" style="827" customWidth="1"/>
    <col min="14599" max="14599" width="56.33203125" style="827" customWidth="1"/>
    <col min="14600" max="14600" width="16.109375" style="827" customWidth="1"/>
    <col min="14601" max="14603" width="8.6640625" style="827" customWidth="1"/>
    <col min="14604" max="14848" width="14.44140625" style="827"/>
    <col min="14849" max="14849" width="13.88671875" style="827" customWidth="1"/>
    <col min="14850" max="14850" width="14.44140625" style="827" customWidth="1"/>
    <col min="14851" max="14851" width="8.6640625" style="827" customWidth="1"/>
    <col min="14852" max="14852" width="48.33203125" style="827" customWidth="1"/>
    <col min="14853" max="14853" width="17.33203125" style="827" customWidth="1"/>
    <col min="14854" max="14854" width="8.6640625" style="827" customWidth="1"/>
    <col min="14855" max="14855" width="56.33203125" style="827" customWidth="1"/>
    <col min="14856" max="14856" width="16.109375" style="827" customWidth="1"/>
    <col min="14857" max="14859" width="8.6640625" style="827" customWidth="1"/>
    <col min="14860" max="15104" width="14.44140625" style="827"/>
    <col min="15105" max="15105" width="13.88671875" style="827" customWidth="1"/>
    <col min="15106" max="15106" width="14.44140625" style="827" customWidth="1"/>
    <col min="15107" max="15107" width="8.6640625" style="827" customWidth="1"/>
    <col min="15108" max="15108" width="48.33203125" style="827" customWidth="1"/>
    <col min="15109" max="15109" width="17.33203125" style="827" customWidth="1"/>
    <col min="15110" max="15110" width="8.6640625" style="827" customWidth="1"/>
    <col min="15111" max="15111" width="56.33203125" style="827" customWidth="1"/>
    <col min="15112" max="15112" width="16.109375" style="827" customWidth="1"/>
    <col min="15113" max="15115" width="8.6640625" style="827" customWidth="1"/>
    <col min="15116" max="15360" width="14.44140625" style="827"/>
    <col min="15361" max="15361" width="13.88671875" style="827" customWidth="1"/>
    <col min="15362" max="15362" width="14.44140625" style="827" customWidth="1"/>
    <col min="15363" max="15363" width="8.6640625" style="827" customWidth="1"/>
    <col min="15364" max="15364" width="48.33203125" style="827" customWidth="1"/>
    <col min="15365" max="15365" width="17.33203125" style="827" customWidth="1"/>
    <col min="15366" max="15366" width="8.6640625" style="827" customWidth="1"/>
    <col min="15367" max="15367" width="56.33203125" style="827" customWidth="1"/>
    <col min="15368" max="15368" width="16.109375" style="827" customWidth="1"/>
    <col min="15369" max="15371" width="8.6640625" style="827" customWidth="1"/>
    <col min="15372" max="15616" width="14.44140625" style="827"/>
    <col min="15617" max="15617" width="13.88671875" style="827" customWidth="1"/>
    <col min="15618" max="15618" width="14.44140625" style="827" customWidth="1"/>
    <col min="15619" max="15619" width="8.6640625" style="827" customWidth="1"/>
    <col min="15620" max="15620" width="48.33203125" style="827" customWidth="1"/>
    <col min="15621" max="15621" width="17.33203125" style="827" customWidth="1"/>
    <col min="15622" max="15622" width="8.6640625" style="827" customWidth="1"/>
    <col min="15623" max="15623" width="56.33203125" style="827" customWidth="1"/>
    <col min="15624" max="15624" width="16.109375" style="827" customWidth="1"/>
    <col min="15625" max="15627" width="8.6640625" style="827" customWidth="1"/>
    <col min="15628" max="15872" width="14.44140625" style="827"/>
    <col min="15873" max="15873" width="13.88671875" style="827" customWidth="1"/>
    <col min="15874" max="15874" width="14.44140625" style="827" customWidth="1"/>
    <col min="15875" max="15875" width="8.6640625" style="827" customWidth="1"/>
    <col min="15876" max="15876" width="48.33203125" style="827" customWidth="1"/>
    <col min="15877" max="15877" width="17.33203125" style="827" customWidth="1"/>
    <col min="15878" max="15878" width="8.6640625" style="827" customWidth="1"/>
    <col min="15879" max="15879" width="56.33203125" style="827" customWidth="1"/>
    <col min="15880" max="15880" width="16.109375" style="827" customWidth="1"/>
    <col min="15881" max="15883" width="8.6640625" style="827" customWidth="1"/>
    <col min="15884" max="16128" width="14.44140625" style="827"/>
    <col min="16129" max="16129" width="13.88671875" style="827" customWidth="1"/>
    <col min="16130" max="16130" width="14.44140625" style="827" customWidth="1"/>
    <col min="16131" max="16131" width="8.6640625" style="827" customWidth="1"/>
    <col min="16132" max="16132" width="48.33203125" style="827" customWidth="1"/>
    <col min="16133" max="16133" width="17.33203125" style="827" customWidth="1"/>
    <col min="16134" max="16134" width="8.6640625" style="827" customWidth="1"/>
    <col min="16135" max="16135" width="56.33203125" style="827" customWidth="1"/>
    <col min="16136" max="16136" width="16.109375" style="827" customWidth="1"/>
    <col min="16137" max="16139" width="8.6640625" style="827" customWidth="1"/>
    <col min="16140" max="16384" width="14.44140625" style="827"/>
  </cols>
  <sheetData>
    <row r="1" spans="1:11" thickBot="1">
      <c r="A1" s="1370"/>
      <c r="B1" s="1371"/>
      <c r="C1" s="1279"/>
      <c r="D1" s="1279"/>
      <c r="E1" s="1279"/>
      <c r="F1" s="1279"/>
      <c r="G1" s="1279"/>
      <c r="H1" s="1279"/>
      <c r="I1" s="1279"/>
    </row>
    <row r="2" spans="1:11" ht="19.5" customHeight="1">
      <c r="A2" s="1372"/>
      <c r="B2" s="1373"/>
      <c r="C2" s="1376" t="s">
        <v>3049</v>
      </c>
      <c r="D2" s="1377"/>
      <c r="E2" s="1377"/>
      <c r="F2" s="1377"/>
      <c r="G2" s="1377"/>
      <c r="H2" s="1378"/>
      <c r="I2" s="1279"/>
    </row>
    <row r="3" spans="1:11" ht="32.25" customHeight="1" thickBot="1">
      <c r="A3" s="1374"/>
      <c r="B3" s="1375"/>
      <c r="C3" s="1379"/>
      <c r="D3" s="1380"/>
      <c r="E3" s="1380"/>
      <c r="F3" s="1380"/>
      <c r="G3" s="1380"/>
      <c r="H3" s="1381"/>
      <c r="I3" s="1279"/>
    </row>
    <row r="4" spans="1:11" ht="25.5" customHeight="1" thickBot="1">
      <c r="A4" s="1370"/>
      <c r="B4" s="1371"/>
      <c r="C4" s="1306">
        <v>1</v>
      </c>
      <c r="D4" s="1280" t="s">
        <v>3057</v>
      </c>
      <c r="E4" s="1231"/>
      <c r="F4" s="1308">
        <v>17</v>
      </c>
      <c r="G4" s="1234" t="s">
        <v>2994</v>
      </c>
      <c r="H4" s="1232"/>
      <c r="I4" s="1279"/>
      <c r="J4" s="828"/>
      <c r="K4" s="828"/>
    </row>
    <row r="5" spans="1:11" ht="25.5" customHeight="1" thickBot="1">
      <c r="A5" s="1372"/>
      <c r="B5" s="1373"/>
      <c r="C5" s="1307">
        <v>2</v>
      </c>
      <c r="D5" s="1280" t="s">
        <v>2995</v>
      </c>
      <c r="E5" s="1226"/>
      <c r="F5" s="1309">
        <v>18</v>
      </c>
      <c r="G5" s="1234" t="s">
        <v>3001</v>
      </c>
      <c r="H5" s="1229"/>
      <c r="I5" s="1279"/>
      <c r="J5" s="828"/>
      <c r="K5" s="828"/>
    </row>
    <row r="6" spans="1:11" ht="25.5" customHeight="1" thickBot="1">
      <c r="A6" s="1374"/>
      <c r="B6" s="1375"/>
      <c r="C6" s="1307">
        <v>3</v>
      </c>
      <c r="D6" s="1280" t="s">
        <v>3058</v>
      </c>
      <c r="E6" s="1226"/>
      <c r="F6" s="1308">
        <v>19</v>
      </c>
      <c r="G6" s="1234" t="s">
        <v>3055</v>
      </c>
      <c r="H6" s="1229"/>
      <c r="I6" s="1279"/>
      <c r="J6" s="828"/>
      <c r="K6" s="828"/>
    </row>
    <row r="7" spans="1:11" ht="25.5" customHeight="1" thickBot="1">
      <c r="A7" s="1370"/>
      <c r="B7" s="1371"/>
      <c r="C7" s="1307">
        <v>4</v>
      </c>
      <c r="D7" s="1280" t="s">
        <v>3037</v>
      </c>
      <c r="E7" s="1226"/>
      <c r="F7" s="1309">
        <v>20</v>
      </c>
      <c r="G7" s="1234" t="s">
        <v>3054</v>
      </c>
      <c r="H7" s="1229"/>
      <c r="I7" s="1279"/>
      <c r="J7" s="828"/>
      <c r="K7" s="828"/>
    </row>
    <row r="8" spans="1:11" ht="25.5" customHeight="1" thickBot="1">
      <c r="A8" s="1372"/>
      <c r="B8" s="1373"/>
      <c r="C8" s="1307">
        <v>5</v>
      </c>
      <c r="D8" s="1280" t="s">
        <v>3038</v>
      </c>
      <c r="E8" s="1226"/>
      <c r="F8" s="1308">
        <v>21</v>
      </c>
      <c r="G8" s="1234" t="s">
        <v>3053</v>
      </c>
      <c r="H8" s="1229"/>
      <c r="I8" s="1279"/>
      <c r="J8" s="828"/>
      <c r="K8" s="828"/>
    </row>
    <row r="9" spans="1:11" ht="25.5" customHeight="1" thickBot="1">
      <c r="A9" s="1374"/>
      <c r="B9" s="1375"/>
      <c r="C9" s="1307">
        <v>6</v>
      </c>
      <c r="D9" s="1280" t="s">
        <v>3039</v>
      </c>
      <c r="E9" s="1226"/>
      <c r="F9" s="1309">
        <v>22</v>
      </c>
      <c r="G9" s="1234" t="s">
        <v>3029</v>
      </c>
      <c r="H9" s="1229"/>
      <c r="I9" s="1279"/>
      <c r="J9" s="828"/>
      <c r="K9" s="828"/>
    </row>
    <row r="10" spans="1:11" ht="25.5" customHeight="1" thickBot="1">
      <c r="A10" s="1370"/>
      <c r="B10" s="1371"/>
      <c r="C10" s="1307">
        <v>7</v>
      </c>
      <c r="D10" s="1280" t="s">
        <v>3040</v>
      </c>
      <c r="E10" s="1226"/>
      <c r="F10" s="1308">
        <v>23</v>
      </c>
      <c r="G10" s="1234" t="s">
        <v>2130</v>
      </c>
      <c r="H10" s="1229"/>
      <c r="I10" s="1279"/>
      <c r="J10" s="828"/>
      <c r="K10" s="828"/>
    </row>
    <row r="11" spans="1:11" ht="45.6" customHeight="1" thickBot="1">
      <c r="A11" s="1372"/>
      <c r="B11" s="1373"/>
      <c r="C11" s="1307">
        <v>8</v>
      </c>
      <c r="D11" s="1311" t="s">
        <v>3060</v>
      </c>
      <c r="E11" s="1226"/>
      <c r="F11" s="1309">
        <v>24</v>
      </c>
      <c r="G11" s="1312" t="s">
        <v>3044</v>
      </c>
      <c r="H11" s="1229"/>
      <c r="I11" s="1279"/>
      <c r="J11" s="828"/>
      <c r="K11" s="828"/>
    </row>
    <row r="12" spans="1:11" ht="25.5" customHeight="1" thickBot="1">
      <c r="A12" s="1374"/>
      <c r="B12" s="1375"/>
      <c r="C12" s="1307">
        <v>9</v>
      </c>
      <c r="D12" s="1280" t="s">
        <v>3061</v>
      </c>
      <c r="E12" s="1226"/>
      <c r="F12" s="1308">
        <v>25</v>
      </c>
      <c r="G12" s="1234" t="s">
        <v>3045</v>
      </c>
      <c r="H12" s="1229"/>
      <c r="I12" s="1279"/>
      <c r="J12" s="828"/>
      <c r="K12" s="828"/>
    </row>
    <row r="13" spans="1:11" ht="25.5" customHeight="1" thickBot="1">
      <c r="A13" s="1370"/>
      <c r="B13" s="1371"/>
      <c r="C13" s="1307">
        <v>10</v>
      </c>
      <c r="D13" s="1280" t="s">
        <v>3041</v>
      </c>
      <c r="E13" s="1226"/>
      <c r="F13" s="1309">
        <v>26</v>
      </c>
      <c r="G13" s="1234" t="s">
        <v>3030</v>
      </c>
      <c r="H13" s="1229"/>
      <c r="I13" s="1279"/>
      <c r="J13" s="828"/>
      <c r="K13" s="828"/>
    </row>
    <row r="14" spans="1:11" ht="25.5" customHeight="1" thickBot="1">
      <c r="A14" s="1372"/>
      <c r="B14" s="1373"/>
      <c r="C14" s="1307">
        <v>11</v>
      </c>
      <c r="D14" s="1280" t="s">
        <v>3042</v>
      </c>
      <c r="E14" s="1226"/>
      <c r="F14" s="1308">
        <v>27</v>
      </c>
      <c r="G14" s="1234" t="s">
        <v>3059</v>
      </c>
      <c r="H14" s="1229"/>
      <c r="I14" s="1279"/>
      <c r="J14" s="828"/>
      <c r="K14" s="828"/>
    </row>
    <row r="15" spans="1:11" ht="25.5" customHeight="1" thickBot="1">
      <c r="A15" s="1374"/>
      <c r="B15" s="1375"/>
      <c r="C15" s="1307">
        <v>12</v>
      </c>
      <c r="D15" s="1280" t="s">
        <v>3043</v>
      </c>
      <c r="E15" s="1226"/>
      <c r="F15" s="1309">
        <v>28</v>
      </c>
      <c r="G15" s="1234" t="s">
        <v>3051</v>
      </c>
      <c r="H15" s="1229"/>
      <c r="I15" s="1279"/>
      <c r="J15" s="828"/>
      <c r="K15" s="828"/>
    </row>
    <row r="16" spans="1:11" ht="25.5" customHeight="1" thickBot="1">
      <c r="A16" s="1370"/>
      <c r="B16" s="1371"/>
      <c r="C16" s="1307">
        <v>13</v>
      </c>
      <c r="D16" s="1280" t="s">
        <v>440</v>
      </c>
      <c r="E16" s="1226"/>
      <c r="F16" s="1308">
        <v>29</v>
      </c>
      <c r="G16" s="1234" t="s">
        <v>3056</v>
      </c>
      <c r="H16" s="1229"/>
      <c r="I16" s="1279"/>
      <c r="J16" s="828"/>
      <c r="K16" s="828"/>
    </row>
    <row r="17" spans="1:11" ht="25.5" customHeight="1" thickBot="1">
      <c r="A17" s="1372"/>
      <c r="B17" s="1373"/>
      <c r="C17" s="1307">
        <v>14</v>
      </c>
      <c r="D17" s="1280" t="s">
        <v>3062</v>
      </c>
      <c r="E17" s="1226"/>
      <c r="F17" s="1309">
        <v>30</v>
      </c>
      <c r="G17" s="1234" t="s">
        <v>3031</v>
      </c>
      <c r="H17" s="1229"/>
      <c r="I17" s="1279"/>
      <c r="J17" s="828"/>
      <c r="K17" s="828"/>
    </row>
    <row r="18" spans="1:11" ht="26.25" customHeight="1" thickBot="1">
      <c r="A18" s="1370" t="s">
        <v>3050</v>
      </c>
      <c r="B18" s="1371"/>
      <c r="C18" s="1307">
        <v>15</v>
      </c>
      <c r="D18" s="1280" t="s">
        <v>489</v>
      </c>
      <c r="E18" s="1226"/>
      <c r="F18" s="1308">
        <v>31</v>
      </c>
      <c r="G18" s="1234" t="s">
        <v>3063</v>
      </c>
      <c r="H18" s="1229"/>
      <c r="I18" s="1279"/>
      <c r="J18" s="828"/>
      <c r="K18" s="828"/>
    </row>
    <row r="19" spans="1:11" ht="25.5" customHeight="1" thickBot="1">
      <c r="A19" s="1372"/>
      <c r="B19" s="1373"/>
      <c r="C19" s="1307">
        <v>16</v>
      </c>
      <c r="D19" s="1280" t="s">
        <v>3032</v>
      </c>
      <c r="E19" s="1227"/>
      <c r="F19" s="1310">
        <v>32</v>
      </c>
      <c r="G19" s="1236"/>
      <c r="H19" s="1229"/>
      <c r="I19" s="1279"/>
      <c r="J19" s="828"/>
      <c r="K19" s="828"/>
    </row>
    <row r="20" spans="1:11" ht="25.5" customHeight="1" thickBot="1">
      <c r="A20" s="1374"/>
      <c r="B20" s="1375"/>
      <c r="C20" s="1130"/>
      <c r="D20" s="1235"/>
      <c r="E20" s="1228"/>
      <c r="F20" s="1131"/>
      <c r="G20" s="1129"/>
      <c r="H20" s="1230"/>
      <c r="I20" s="1279"/>
      <c r="J20" s="828"/>
      <c r="K20" s="828"/>
    </row>
    <row r="21" spans="1:11" ht="20.25" customHeight="1">
      <c r="A21" s="1279"/>
      <c r="B21" s="1279"/>
      <c r="C21" s="1279"/>
      <c r="D21" s="1279"/>
      <c r="E21" s="1279"/>
      <c r="F21" s="1279"/>
      <c r="G21" s="1279"/>
      <c r="H21" s="1279"/>
      <c r="I21" s="1279"/>
    </row>
    <row r="23" spans="1:11" ht="15" customHeight="1">
      <c r="G23" s="1237"/>
    </row>
    <row r="24" spans="1:11" ht="15" customHeight="1">
      <c r="G24" s="1238"/>
    </row>
    <row r="25" spans="1:11" ht="15" customHeight="1">
      <c r="G25" s="1237"/>
    </row>
    <row r="26" spans="1:11" ht="15" customHeight="1">
      <c r="G26" s="1233"/>
    </row>
    <row r="27" spans="1:11" ht="15" customHeight="1">
      <c r="A27" s="827" t="s">
        <v>2564</v>
      </c>
    </row>
  </sheetData>
  <mergeCells count="8">
    <mergeCell ref="A18:B20"/>
    <mergeCell ref="C2:H3"/>
    <mergeCell ref="A1:B3"/>
    <mergeCell ref="A4:B6"/>
    <mergeCell ref="A7:B9"/>
    <mergeCell ref="A10:B12"/>
    <mergeCell ref="A13:B15"/>
    <mergeCell ref="A16:B17"/>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48"/>
  <sheetViews>
    <sheetView workbookViewId="0">
      <selection activeCell="D8" sqref="D8"/>
    </sheetView>
  </sheetViews>
  <sheetFormatPr defaultRowHeight="14.4"/>
  <cols>
    <col min="2" max="2" width="38.6640625" customWidth="1"/>
    <col min="4" max="4" width="31" style="422" customWidth="1"/>
    <col min="5" max="5" width="14.5546875" customWidth="1"/>
  </cols>
  <sheetData>
    <row r="1" spans="2:7" ht="15" thickBot="1"/>
    <row r="2" spans="2:7" ht="21">
      <c r="B2" s="1382" t="s">
        <v>2063</v>
      </c>
      <c r="C2" s="1383"/>
      <c r="D2" s="1383"/>
      <c r="E2" s="1384"/>
    </row>
    <row r="3" spans="2:7" ht="24.75" customHeight="1">
      <c r="B3" s="581" t="s">
        <v>2064</v>
      </c>
      <c r="C3" s="582"/>
      <c r="D3" s="1250" t="str">
        <f>'Pension form'!C2</f>
        <v xml:space="preserve">सोमनाथ चटर्जी </v>
      </c>
      <c r="E3" s="583"/>
    </row>
    <row r="4" spans="2:7" ht="24.75" customHeight="1">
      <c r="B4" s="581" t="s">
        <v>2065</v>
      </c>
      <c r="C4" s="582"/>
      <c r="D4" s="584">
        <f>'Pension form'!C6</f>
        <v>29000</v>
      </c>
      <c r="E4" s="583"/>
    </row>
    <row r="5" spans="2:7" ht="24.75" customHeight="1">
      <c r="B5" s="581" t="s">
        <v>2066</v>
      </c>
      <c r="C5" s="582"/>
      <c r="D5" s="584">
        <f>'Pension form'!C7</f>
        <v>38047</v>
      </c>
      <c r="E5" s="583"/>
    </row>
    <row r="6" spans="2:7" ht="24.75" customHeight="1">
      <c r="B6" s="585" t="s">
        <v>2008</v>
      </c>
      <c r="C6" s="500"/>
      <c r="D6" s="586">
        <f>'Pension form'!C8</f>
        <v>50191</v>
      </c>
      <c r="E6" s="476"/>
    </row>
    <row r="7" spans="2:7" ht="24.75" customHeight="1">
      <c r="B7" s="585" t="s">
        <v>2067</v>
      </c>
      <c r="C7" s="500"/>
      <c r="D7" s="587">
        <f>'Pension form'!C10</f>
        <v>33</v>
      </c>
      <c r="E7" s="476"/>
    </row>
    <row r="8" spans="2:7" ht="24.75" customHeight="1">
      <c r="B8" s="585" t="s">
        <v>2068</v>
      </c>
      <c r="C8" s="500"/>
      <c r="D8" s="587">
        <f>D7</f>
        <v>33</v>
      </c>
      <c r="E8" s="476"/>
    </row>
    <row r="9" spans="2:7" ht="24.75" customHeight="1">
      <c r="B9" s="585" t="s">
        <v>2014</v>
      </c>
      <c r="C9" s="500"/>
      <c r="D9" s="587">
        <f>'Pension form'!D38</f>
        <v>67100</v>
      </c>
      <c r="E9" s="655">
        <f>D9*'Pension form'!C13/100</f>
        <v>33550</v>
      </c>
      <c r="G9" s="1271" t="s">
        <v>3048</v>
      </c>
    </row>
    <row r="10" spans="2:7" ht="24.75" customHeight="1">
      <c r="B10" s="585" t="s">
        <v>2017</v>
      </c>
      <c r="C10" s="500"/>
      <c r="D10" s="587">
        <f>'Pension form'!F50</f>
        <v>33550</v>
      </c>
      <c r="E10" s="655"/>
    </row>
    <row r="11" spans="2:7" ht="24.75" customHeight="1">
      <c r="B11" s="585" t="s">
        <v>2020</v>
      </c>
      <c r="C11" s="500"/>
      <c r="D11" s="587">
        <f>D10+E11</f>
        <v>50325</v>
      </c>
      <c r="E11" s="655">
        <f>D10*'Pension form'!C13%</f>
        <v>16775</v>
      </c>
    </row>
    <row r="12" spans="2:7" ht="24.75" customHeight="1">
      <c r="B12" s="585"/>
      <c r="C12" s="500"/>
      <c r="D12" s="587"/>
      <c r="E12" s="655">
        <f>E11-F11</f>
        <v>16775</v>
      </c>
    </row>
    <row r="13" spans="2:7" ht="24.75" customHeight="1">
      <c r="B13" s="585" t="s">
        <v>2069</v>
      </c>
      <c r="C13" s="500"/>
      <c r="D13" s="587">
        <f>D9*40%</f>
        <v>26840</v>
      </c>
      <c r="E13" s="476"/>
    </row>
    <row r="14" spans="2:7" ht="24.75" customHeight="1">
      <c r="B14" s="585" t="s">
        <v>2070</v>
      </c>
      <c r="C14" s="500"/>
      <c r="D14" s="588">
        <f>'Pension form'!D53</f>
        <v>8.3710000000000004</v>
      </c>
      <c r="E14" s="476"/>
    </row>
    <row r="15" spans="2:7" ht="24.75" customHeight="1">
      <c r="B15" s="585" t="s">
        <v>2023</v>
      </c>
      <c r="C15" s="500"/>
      <c r="D15" s="587">
        <f>'Namuna b'!B66</f>
        <v>1348066</v>
      </c>
      <c r="E15" s="476"/>
    </row>
    <row r="16" spans="2:7" ht="24.75" customHeight="1">
      <c r="B16" s="585" t="s">
        <v>2028</v>
      </c>
      <c r="C16" s="500"/>
      <c r="D16" s="1249">
        <f>'BTR26'!N34</f>
        <v>1006500</v>
      </c>
      <c r="E16" s="476"/>
    </row>
    <row r="17" spans="2:9" ht="24.75" customHeight="1">
      <c r="B17" s="651" t="s">
        <v>2121</v>
      </c>
      <c r="C17" s="500"/>
      <c r="D17" s="588"/>
      <c r="E17" s="476"/>
    </row>
    <row r="18" spans="2:9" ht="24.75" customHeight="1">
      <c r="B18" s="585" t="s">
        <v>2033</v>
      </c>
      <c r="C18" s="500"/>
      <c r="D18" s="587">
        <f>D9*'Pension form'!C10/2</f>
        <v>1107150</v>
      </c>
      <c r="E18" s="476">
        <f>'Pension form'!F52</f>
        <v>1107150</v>
      </c>
    </row>
    <row r="19" spans="2:9" ht="24.75" customHeight="1">
      <c r="B19" s="399" t="s">
        <v>2028</v>
      </c>
      <c r="C19" s="400"/>
      <c r="D19" s="587">
        <f>'BTR26'!N54</f>
        <v>1006500</v>
      </c>
      <c r="E19" s="476"/>
    </row>
    <row r="20" spans="2:9" ht="24.75" customHeight="1">
      <c r="B20" s="399" t="s">
        <v>2130</v>
      </c>
      <c r="C20" s="400"/>
      <c r="D20" s="969">
        <f>'Transfer Ta'!U35</f>
        <v>33770</v>
      </c>
      <c r="E20" s="476"/>
    </row>
    <row r="21" spans="2:9" ht="24.75" customHeight="1">
      <c r="B21" s="649" t="s">
        <v>2037</v>
      </c>
      <c r="C21" s="650"/>
      <c r="D21" s="1251">
        <f>D18+D16+D15+D19+D20+D17</f>
        <v>4501986</v>
      </c>
      <c r="E21" s="652">
        <f>D9</f>
        <v>67100</v>
      </c>
    </row>
    <row r="22" spans="2:9" ht="15" thickBot="1">
      <c r="B22" s="419"/>
      <c r="C22" s="535"/>
      <c r="D22" s="420"/>
      <c r="E22" s="489"/>
    </row>
    <row r="26" spans="2:9">
      <c r="B26" s="422"/>
      <c r="D26"/>
    </row>
    <row r="27" spans="2:9">
      <c r="B27" t="s">
        <v>2094</v>
      </c>
      <c r="C27" s="637" t="s">
        <v>2095</v>
      </c>
      <c r="D27" s="637"/>
      <c r="E27" s="637"/>
      <c r="F27" s="637"/>
      <c r="G27" s="637"/>
      <c r="H27" s="637"/>
      <c r="I27" s="637"/>
    </row>
    <row r="28" spans="2:9">
      <c r="D28"/>
      <c r="H28" s="638">
        <v>0.4</v>
      </c>
    </row>
    <row r="29" spans="2:9">
      <c r="B29" s="422"/>
      <c r="D29"/>
    </row>
    <row r="30" spans="2:9">
      <c r="E30" t="s">
        <v>2028</v>
      </c>
      <c r="H30" s="431" t="s">
        <v>2096</v>
      </c>
      <c r="I30" s="431"/>
    </row>
    <row r="31" spans="2:9">
      <c r="E31" s="422"/>
      <c r="H31" s="431"/>
      <c r="I31" s="431"/>
    </row>
    <row r="32" spans="2:9">
      <c r="E32" s="422"/>
      <c r="H32" s="431"/>
      <c r="I32" s="431" t="s">
        <v>2097</v>
      </c>
    </row>
    <row r="33" spans="2:11">
      <c r="E33" s="422"/>
      <c r="F33" t="s">
        <v>2033</v>
      </c>
      <c r="G33" t="s">
        <v>2098</v>
      </c>
      <c r="H33" s="431"/>
      <c r="I33" s="431"/>
    </row>
    <row r="34" spans="2:11">
      <c r="E34" s="422"/>
      <c r="H34" s="431"/>
      <c r="I34" s="431"/>
    </row>
    <row r="35" spans="2:11">
      <c r="B35" s="422"/>
      <c r="D35"/>
    </row>
    <row r="36" spans="2:11">
      <c r="B36" s="422"/>
      <c r="D36" s="653"/>
      <c r="E36" s="653"/>
      <c r="J36" s="422"/>
      <c r="K36" s="422"/>
    </row>
    <row r="37" spans="2:11">
      <c r="D37" s="653"/>
      <c r="E37" s="653"/>
      <c r="J37" s="422"/>
      <c r="K37" s="422"/>
    </row>
    <row r="38" spans="2:11" ht="15" thickBot="1">
      <c r="D38" s="653"/>
      <c r="E38" s="653" t="s">
        <v>2110</v>
      </c>
      <c r="J38" s="422"/>
      <c r="K38" s="422"/>
    </row>
    <row r="39" spans="2:11">
      <c r="D39" s="653"/>
      <c r="E39" s="654" t="s">
        <v>2112</v>
      </c>
      <c r="H39" t="s">
        <v>2113</v>
      </c>
      <c r="J39" s="422"/>
      <c r="K39" s="422"/>
    </row>
    <row r="40" spans="2:11">
      <c r="D40" s="653"/>
      <c r="E40" s="653" t="e">
        <f>#REF!*50%</f>
        <v>#REF!</v>
      </c>
      <c r="H40" t="s">
        <v>2116</v>
      </c>
      <c r="J40" s="422"/>
      <c r="K40" s="422"/>
    </row>
    <row r="41" spans="2:11">
      <c r="D41" s="653"/>
      <c r="E41" s="653"/>
      <c r="H41" t="s">
        <v>2119</v>
      </c>
      <c r="J41" s="422"/>
      <c r="K41" s="422"/>
    </row>
    <row r="42" spans="2:11">
      <c r="D42" s="653"/>
      <c r="E42" s="653"/>
      <c r="J42" s="422"/>
      <c r="K42" s="422"/>
    </row>
    <row r="43" spans="2:11">
      <c r="D43" s="653"/>
      <c r="E43" s="653"/>
      <c r="J43" s="422"/>
      <c r="K43" s="422"/>
    </row>
    <row r="44" spans="2:11">
      <c r="D44" s="653"/>
      <c r="E44" s="653"/>
      <c r="J44" s="422"/>
      <c r="K44" s="422"/>
    </row>
    <row r="45" spans="2:11">
      <c r="D45" s="653"/>
      <c r="E45" s="653"/>
      <c r="J45" s="422"/>
      <c r="K45" s="422"/>
    </row>
    <row r="46" spans="2:11">
      <c r="D46" s="653"/>
      <c r="E46" s="653"/>
      <c r="J46" s="422"/>
      <c r="K46" s="422"/>
    </row>
    <row r="47" spans="2:11">
      <c r="D47" s="653"/>
      <c r="E47" s="653"/>
      <c r="J47" s="422"/>
      <c r="K47" s="422"/>
    </row>
    <row r="48" spans="2:11">
      <c r="D48" s="653"/>
      <c r="E48" s="653"/>
      <c r="J48" s="422"/>
      <c r="K48" s="422"/>
    </row>
  </sheetData>
  <mergeCells count="1">
    <mergeCell ref="B2:E2"/>
  </mergeCells>
  <hyperlinks>
    <hyperlink ref="G9" r:id="rId1"/>
  </hyperlinks>
  <pageMargins left="0.7" right="0.7" top="0.75" bottom="0.75" header="0.3" footer="0.3"/>
  <pageSetup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81"/>
  <sheetViews>
    <sheetView topLeftCell="A15" workbookViewId="0">
      <selection activeCell="J15" sqref="J15"/>
    </sheetView>
  </sheetViews>
  <sheetFormatPr defaultRowHeight="21"/>
  <cols>
    <col min="1" max="1" width="3.5546875" style="742" customWidth="1"/>
    <col min="2" max="2" width="43.5546875" style="743" customWidth="1"/>
    <col min="3" max="3" width="6.88671875" style="743" customWidth="1"/>
    <col min="4" max="4" width="4.109375" style="742" customWidth="1"/>
    <col min="5" max="5" width="43" style="743" customWidth="1"/>
    <col min="6" max="6" width="7.88671875" style="743" customWidth="1"/>
    <col min="7" max="256" width="9.109375" style="743"/>
    <col min="257" max="257" width="3.5546875" style="743" customWidth="1"/>
    <col min="258" max="258" width="43.5546875" style="743" customWidth="1"/>
    <col min="259" max="259" width="6.88671875" style="743" customWidth="1"/>
    <col min="260" max="260" width="4.109375" style="743" customWidth="1"/>
    <col min="261" max="261" width="43" style="743" customWidth="1"/>
    <col min="262" max="262" width="7.88671875" style="743" customWidth="1"/>
    <col min="263" max="512" width="9.109375" style="743"/>
    <col min="513" max="513" width="3.5546875" style="743" customWidth="1"/>
    <col min="514" max="514" width="43.5546875" style="743" customWidth="1"/>
    <col min="515" max="515" width="6.88671875" style="743" customWidth="1"/>
    <col min="516" max="516" width="4.109375" style="743" customWidth="1"/>
    <col min="517" max="517" width="43" style="743" customWidth="1"/>
    <col min="518" max="518" width="7.88671875" style="743" customWidth="1"/>
    <col min="519" max="768" width="9.109375" style="743"/>
    <col min="769" max="769" width="3.5546875" style="743" customWidth="1"/>
    <col min="770" max="770" width="43.5546875" style="743" customWidth="1"/>
    <col min="771" max="771" width="6.88671875" style="743" customWidth="1"/>
    <col min="772" max="772" width="4.109375" style="743" customWidth="1"/>
    <col min="773" max="773" width="43" style="743" customWidth="1"/>
    <col min="774" max="774" width="7.88671875" style="743" customWidth="1"/>
    <col min="775" max="1024" width="9.109375" style="743"/>
    <col min="1025" max="1025" width="3.5546875" style="743" customWidth="1"/>
    <col min="1026" max="1026" width="43.5546875" style="743" customWidth="1"/>
    <col min="1027" max="1027" width="6.88671875" style="743" customWidth="1"/>
    <col min="1028" max="1028" width="4.109375" style="743" customWidth="1"/>
    <col min="1029" max="1029" width="43" style="743" customWidth="1"/>
    <col min="1030" max="1030" width="7.88671875" style="743" customWidth="1"/>
    <col min="1031" max="1280" width="9.109375" style="743"/>
    <col min="1281" max="1281" width="3.5546875" style="743" customWidth="1"/>
    <col min="1282" max="1282" width="43.5546875" style="743" customWidth="1"/>
    <col min="1283" max="1283" width="6.88671875" style="743" customWidth="1"/>
    <col min="1284" max="1284" width="4.109375" style="743" customWidth="1"/>
    <col min="1285" max="1285" width="43" style="743" customWidth="1"/>
    <col min="1286" max="1286" width="7.88671875" style="743" customWidth="1"/>
    <col min="1287" max="1536" width="9.109375" style="743"/>
    <col min="1537" max="1537" width="3.5546875" style="743" customWidth="1"/>
    <col min="1538" max="1538" width="43.5546875" style="743" customWidth="1"/>
    <col min="1539" max="1539" width="6.88671875" style="743" customWidth="1"/>
    <col min="1540" max="1540" width="4.109375" style="743" customWidth="1"/>
    <col min="1541" max="1541" width="43" style="743" customWidth="1"/>
    <col min="1542" max="1542" width="7.88671875" style="743" customWidth="1"/>
    <col min="1543" max="1792" width="9.109375" style="743"/>
    <col min="1793" max="1793" width="3.5546875" style="743" customWidth="1"/>
    <col min="1794" max="1794" width="43.5546875" style="743" customWidth="1"/>
    <col min="1795" max="1795" width="6.88671875" style="743" customWidth="1"/>
    <col min="1796" max="1796" width="4.109375" style="743" customWidth="1"/>
    <col min="1797" max="1797" width="43" style="743" customWidth="1"/>
    <col min="1798" max="1798" width="7.88671875" style="743" customWidth="1"/>
    <col min="1799" max="2048" width="9.109375" style="743"/>
    <col min="2049" max="2049" width="3.5546875" style="743" customWidth="1"/>
    <col min="2050" max="2050" width="43.5546875" style="743" customWidth="1"/>
    <col min="2051" max="2051" width="6.88671875" style="743" customWidth="1"/>
    <col min="2052" max="2052" width="4.109375" style="743" customWidth="1"/>
    <col min="2053" max="2053" width="43" style="743" customWidth="1"/>
    <col min="2054" max="2054" width="7.88671875" style="743" customWidth="1"/>
    <col min="2055" max="2304" width="9.109375" style="743"/>
    <col min="2305" max="2305" width="3.5546875" style="743" customWidth="1"/>
    <col min="2306" max="2306" width="43.5546875" style="743" customWidth="1"/>
    <col min="2307" max="2307" width="6.88671875" style="743" customWidth="1"/>
    <col min="2308" max="2308" width="4.109375" style="743" customWidth="1"/>
    <col min="2309" max="2309" width="43" style="743" customWidth="1"/>
    <col min="2310" max="2310" width="7.88671875" style="743" customWidth="1"/>
    <col min="2311" max="2560" width="9.109375" style="743"/>
    <col min="2561" max="2561" width="3.5546875" style="743" customWidth="1"/>
    <col min="2562" max="2562" width="43.5546875" style="743" customWidth="1"/>
    <col min="2563" max="2563" width="6.88671875" style="743" customWidth="1"/>
    <col min="2564" max="2564" width="4.109375" style="743" customWidth="1"/>
    <col min="2565" max="2565" width="43" style="743" customWidth="1"/>
    <col min="2566" max="2566" width="7.88671875" style="743" customWidth="1"/>
    <col min="2567" max="2816" width="9.109375" style="743"/>
    <col min="2817" max="2817" width="3.5546875" style="743" customWidth="1"/>
    <col min="2818" max="2818" width="43.5546875" style="743" customWidth="1"/>
    <col min="2819" max="2819" width="6.88671875" style="743" customWidth="1"/>
    <col min="2820" max="2820" width="4.109375" style="743" customWidth="1"/>
    <col min="2821" max="2821" width="43" style="743" customWidth="1"/>
    <col min="2822" max="2822" width="7.88671875" style="743" customWidth="1"/>
    <col min="2823" max="3072" width="9.109375" style="743"/>
    <col min="3073" max="3073" width="3.5546875" style="743" customWidth="1"/>
    <col min="3074" max="3074" width="43.5546875" style="743" customWidth="1"/>
    <col min="3075" max="3075" width="6.88671875" style="743" customWidth="1"/>
    <col min="3076" max="3076" width="4.109375" style="743" customWidth="1"/>
    <col min="3077" max="3077" width="43" style="743" customWidth="1"/>
    <col min="3078" max="3078" width="7.88671875" style="743" customWidth="1"/>
    <col min="3079" max="3328" width="9.109375" style="743"/>
    <col min="3329" max="3329" width="3.5546875" style="743" customWidth="1"/>
    <col min="3330" max="3330" width="43.5546875" style="743" customWidth="1"/>
    <col min="3331" max="3331" width="6.88671875" style="743" customWidth="1"/>
    <col min="3332" max="3332" width="4.109375" style="743" customWidth="1"/>
    <col min="3333" max="3333" width="43" style="743" customWidth="1"/>
    <col min="3334" max="3334" width="7.88671875" style="743" customWidth="1"/>
    <col min="3335" max="3584" width="9.109375" style="743"/>
    <col min="3585" max="3585" width="3.5546875" style="743" customWidth="1"/>
    <col min="3586" max="3586" width="43.5546875" style="743" customWidth="1"/>
    <col min="3587" max="3587" width="6.88671875" style="743" customWidth="1"/>
    <col min="3588" max="3588" width="4.109375" style="743" customWidth="1"/>
    <col min="3589" max="3589" width="43" style="743" customWidth="1"/>
    <col min="3590" max="3590" width="7.88671875" style="743" customWidth="1"/>
    <col min="3591" max="3840" width="9.109375" style="743"/>
    <col min="3841" max="3841" width="3.5546875" style="743" customWidth="1"/>
    <col min="3842" max="3842" width="43.5546875" style="743" customWidth="1"/>
    <col min="3843" max="3843" width="6.88671875" style="743" customWidth="1"/>
    <col min="3844" max="3844" width="4.109375" style="743" customWidth="1"/>
    <col min="3845" max="3845" width="43" style="743" customWidth="1"/>
    <col min="3846" max="3846" width="7.88671875" style="743" customWidth="1"/>
    <col min="3847" max="4096" width="9.109375" style="743"/>
    <col min="4097" max="4097" width="3.5546875" style="743" customWidth="1"/>
    <col min="4098" max="4098" width="43.5546875" style="743" customWidth="1"/>
    <col min="4099" max="4099" width="6.88671875" style="743" customWidth="1"/>
    <col min="4100" max="4100" width="4.109375" style="743" customWidth="1"/>
    <col min="4101" max="4101" width="43" style="743" customWidth="1"/>
    <col min="4102" max="4102" width="7.88671875" style="743" customWidth="1"/>
    <col min="4103" max="4352" width="9.109375" style="743"/>
    <col min="4353" max="4353" width="3.5546875" style="743" customWidth="1"/>
    <col min="4354" max="4354" width="43.5546875" style="743" customWidth="1"/>
    <col min="4355" max="4355" width="6.88671875" style="743" customWidth="1"/>
    <col min="4356" max="4356" width="4.109375" style="743" customWidth="1"/>
    <col min="4357" max="4357" width="43" style="743" customWidth="1"/>
    <col min="4358" max="4358" width="7.88671875" style="743" customWidth="1"/>
    <col min="4359" max="4608" width="9.109375" style="743"/>
    <col min="4609" max="4609" width="3.5546875" style="743" customWidth="1"/>
    <col min="4610" max="4610" width="43.5546875" style="743" customWidth="1"/>
    <col min="4611" max="4611" width="6.88671875" style="743" customWidth="1"/>
    <col min="4612" max="4612" width="4.109375" style="743" customWidth="1"/>
    <col min="4613" max="4613" width="43" style="743" customWidth="1"/>
    <col min="4614" max="4614" width="7.88671875" style="743" customWidth="1"/>
    <col min="4615" max="4864" width="9.109375" style="743"/>
    <col min="4865" max="4865" width="3.5546875" style="743" customWidth="1"/>
    <col min="4866" max="4866" width="43.5546875" style="743" customWidth="1"/>
    <col min="4867" max="4867" width="6.88671875" style="743" customWidth="1"/>
    <col min="4868" max="4868" width="4.109375" style="743" customWidth="1"/>
    <col min="4869" max="4869" width="43" style="743" customWidth="1"/>
    <col min="4870" max="4870" width="7.88671875" style="743" customWidth="1"/>
    <col min="4871" max="5120" width="9.109375" style="743"/>
    <col min="5121" max="5121" width="3.5546875" style="743" customWidth="1"/>
    <col min="5122" max="5122" width="43.5546875" style="743" customWidth="1"/>
    <col min="5123" max="5123" width="6.88671875" style="743" customWidth="1"/>
    <col min="5124" max="5124" width="4.109375" style="743" customWidth="1"/>
    <col min="5125" max="5125" width="43" style="743" customWidth="1"/>
    <col min="5126" max="5126" width="7.88671875" style="743" customWidth="1"/>
    <col min="5127" max="5376" width="9.109375" style="743"/>
    <col min="5377" max="5377" width="3.5546875" style="743" customWidth="1"/>
    <col min="5378" max="5378" width="43.5546875" style="743" customWidth="1"/>
    <col min="5379" max="5379" width="6.88671875" style="743" customWidth="1"/>
    <col min="5380" max="5380" width="4.109375" style="743" customWidth="1"/>
    <col min="5381" max="5381" width="43" style="743" customWidth="1"/>
    <col min="5382" max="5382" width="7.88671875" style="743" customWidth="1"/>
    <col min="5383" max="5632" width="9.109375" style="743"/>
    <col min="5633" max="5633" width="3.5546875" style="743" customWidth="1"/>
    <col min="5634" max="5634" width="43.5546875" style="743" customWidth="1"/>
    <col min="5635" max="5635" width="6.88671875" style="743" customWidth="1"/>
    <col min="5636" max="5636" width="4.109375" style="743" customWidth="1"/>
    <col min="5637" max="5637" width="43" style="743" customWidth="1"/>
    <col min="5638" max="5638" width="7.88671875" style="743" customWidth="1"/>
    <col min="5639" max="5888" width="9.109375" style="743"/>
    <col min="5889" max="5889" width="3.5546875" style="743" customWidth="1"/>
    <col min="5890" max="5890" width="43.5546875" style="743" customWidth="1"/>
    <col min="5891" max="5891" width="6.88671875" style="743" customWidth="1"/>
    <col min="5892" max="5892" width="4.109375" style="743" customWidth="1"/>
    <col min="5893" max="5893" width="43" style="743" customWidth="1"/>
    <col min="5894" max="5894" width="7.88671875" style="743" customWidth="1"/>
    <col min="5895" max="6144" width="9.109375" style="743"/>
    <col min="6145" max="6145" width="3.5546875" style="743" customWidth="1"/>
    <col min="6146" max="6146" width="43.5546875" style="743" customWidth="1"/>
    <col min="6147" max="6147" width="6.88671875" style="743" customWidth="1"/>
    <col min="6148" max="6148" width="4.109375" style="743" customWidth="1"/>
    <col min="6149" max="6149" width="43" style="743" customWidth="1"/>
    <col min="6150" max="6150" width="7.88671875" style="743" customWidth="1"/>
    <col min="6151" max="6400" width="9.109375" style="743"/>
    <col min="6401" max="6401" width="3.5546875" style="743" customWidth="1"/>
    <col min="6402" max="6402" width="43.5546875" style="743" customWidth="1"/>
    <col min="6403" max="6403" width="6.88671875" style="743" customWidth="1"/>
    <col min="6404" max="6404" width="4.109375" style="743" customWidth="1"/>
    <col min="6405" max="6405" width="43" style="743" customWidth="1"/>
    <col min="6406" max="6406" width="7.88671875" style="743" customWidth="1"/>
    <col min="6407" max="6656" width="9.109375" style="743"/>
    <col min="6657" max="6657" width="3.5546875" style="743" customWidth="1"/>
    <col min="6658" max="6658" width="43.5546875" style="743" customWidth="1"/>
    <col min="6659" max="6659" width="6.88671875" style="743" customWidth="1"/>
    <col min="6660" max="6660" width="4.109375" style="743" customWidth="1"/>
    <col min="6661" max="6661" width="43" style="743" customWidth="1"/>
    <col min="6662" max="6662" width="7.88671875" style="743" customWidth="1"/>
    <col min="6663" max="6912" width="9.109375" style="743"/>
    <col min="6913" max="6913" width="3.5546875" style="743" customWidth="1"/>
    <col min="6914" max="6914" width="43.5546875" style="743" customWidth="1"/>
    <col min="6915" max="6915" width="6.88671875" style="743" customWidth="1"/>
    <col min="6916" max="6916" width="4.109375" style="743" customWidth="1"/>
    <col min="6917" max="6917" width="43" style="743" customWidth="1"/>
    <col min="6918" max="6918" width="7.88671875" style="743" customWidth="1"/>
    <col min="6919" max="7168" width="9.109375" style="743"/>
    <col min="7169" max="7169" width="3.5546875" style="743" customWidth="1"/>
    <col min="7170" max="7170" width="43.5546875" style="743" customWidth="1"/>
    <col min="7171" max="7171" width="6.88671875" style="743" customWidth="1"/>
    <col min="7172" max="7172" width="4.109375" style="743" customWidth="1"/>
    <col min="7173" max="7173" width="43" style="743" customWidth="1"/>
    <col min="7174" max="7174" width="7.88671875" style="743" customWidth="1"/>
    <col min="7175" max="7424" width="9.109375" style="743"/>
    <col min="7425" max="7425" width="3.5546875" style="743" customWidth="1"/>
    <col min="7426" max="7426" width="43.5546875" style="743" customWidth="1"/>
    <col min="7427" max="7427" width="6.88671875" style="743" customWidth="1"/>
    <col min="7428" max="7428" width="4.109375" style="743" customWidth="1"/>
    <col min="7429" max="7429" width="43" style="743" customWidth="1"/>
    <col min="7430" max="7430" width="7.88671875" style="743" customWidth="1"/>
    <col min="7431" max="7680" width="9.109375" style="743"/>
    <col min="7681" max="7681" width="3.5546875" style="743" customWidth="1"/>
    <col min="7682" max="7682" width="43.5546875" style="743" customWidth="1"/>
    <col min="7683" max="7683" width="6.88671875" style="743" customWidth="1"/>
    <col min="7684" max="7684" width="4.109375" style="743" customWidth="1"/>
    <col min="7685" max="7685" width="43" style="743" customWidth="1"/>
    <col min="7686" max="7686" width="7.88671875" style="743" customWidth="1"/>
    <col min="7687" max="7936" width="9.109375" style="743"/>
    <col min="7937" max="7937" width="3.5546875" style="743" customWidth="1"/>
    <col min="7938" max="7938" width="43.5546875" style="743" customWidth="1"/>
    <col min="7939" max="7939" width="6.88671875" style="743" customWidth="1"/>
    <col min="7940" max="7940" width="4.109375" style="743" customWidth="1"/>
    <col min="7941" max="7941" width="43" style="743" customWidth="1"/>
    <col min="7942" max="7942" width="7.88671875" style="743" customWidth="1"/>
    <col min="7943" max="8192" width="9.109375" style="743"/>
    <col min="8193" max="8193" width="3.5546875" style="743" customWidth="1"/>
    <col min="8194" max="8194" width="43.5546875" style="743" customWidth="1"/>
    <col min="8195" max="8195" width="6.88671875" style="743" customWidth="1"/>
    <col min="8196" max="8196" width="4.109375" style="743" customWidth="1"/>
    <col min="8197" max="8197" width="43" style="743" customWidth="1"/>
    <col min="8198" max="8198" width="7.88671875" style="743" customWidth="1"/>
    <col min="8199" max="8448" width="9.109375" style="743"/>
    <col min="8449" max="8449" width="3.5546875" style="743" customWidth="1"/>
    <col min="8450" max="8450" width="43.5546875" style="743" customWidth="1"/>
    <col min="8451" max="8451" width="6.88671875" style="743" customWidth="1"/>
    <col min="8452" max="8452" width="4.109375" style="743" customWidth="1"/>
    <col min="8453" max="8453" width="43" style="743" customWidth="1"/>
    <col min="8454" max="8454" width="7.88671875" style="743" customWidth="1"/>
    <col min="8455" max="8704" width="9.109375" style="743"/>
    <col min="8705" max="8705" width="3.5546875" style="743" customWidth="1"/>
    <col min="8706" max="8706" width="43.5546875" style="743" customWidth="1"/>
    <col min="8707" max="8707" width="6.88671875" style="743" customWidth="1"/>
    <col min="8708" max="8708" width="4.109375" style="743" customWidth="1"/>
    <col min="8709" max="8709" width="43" style="743" customWidth="1"/>
    <col min="8710" max="8710" width="7.88671875" style="743" customWidth="1"/>
    <col min="8711" max="8960" width="9.109375" style="743"/>
    <col min="8961" max="8961" width="3.5546875" style="743" customWidth="1"/>
    <col min="8962" max="8962" width="43.5546875" style="743" customWidth="1"/>
    <col min="8963" max="8963" width="6.88671875" style="743" customWidth="1"/>
    <col min="8964" max="8964" width="4.109375" style="743" customWidth="1"/>
    <col min="8965" max="8965" width="43" style="743" customWidth="1"/>
    <col min="8966" max="8966" width="7.88671875" style="743" customWidth="1"/>
    <col min="8967" max="9216" width="9.109375" style="743"/>
    <col min="9217" max="9217" width="3.5546875" style="743" customWidth="1"/>
    <col min="9218" max="9218" width="43.5546875" style="743" customWidth="1"/>
    <col min="9219" max="9219" width="6.88671875" style="743" customWidth="1"/>
    <col min="9220" max="9220" width="4.109375" style="743" customWidth="1"/>
    <col min="9221" max="9221" width="43" style="743" customWidth="1"/>
    <col min="9222" max="9222" width="7.88671875" style="743" customWidth="1"/>
    <col min="9223" max="9472" width="9.109375" style="743"/>
    <col min="9473" max="9473" width="3.5546875" style="743" customWidth="1"/>
    <col min="9474" max="9474" width="43.5546875" style="743" customWidth="1"/>
    <col min="9475" max="9475" width="6.88671875" style="743" customWidth="1"/>
    <col min="9476" max="9476" width="4.109375" style="743" customWidth="1"/>
    <col min="9477" max="9477" width="43" style="743" customWidth="1"/>
    <col min="9478" max="9478" width="7.88671875" style="743" customWidth="1"/>
    <col min="9479" max="9728" width="9.109375" style="743"/>
    <col min="9729" max="9729" width="3.5546875" style="743" customWidth="1"/>
    <col min="9730" max="9730" width="43.5546875" style="743" customWidth="1"/>
    <col min="9731" max="9731" width="6.88671875" style="743" customWidth="1"/>
    <col min="9732" max="9732" width="4.109375" style="743" customWidth="1"/>
    <col min="9733" max="9733" width="43" style="743" customWidth="1"/>
    <col min="9734" max="9734" width="7.88671875" style="743" customWidth="1"/>
    <col min="9735" max="9984" width="9.109375" style="743"/>
    <col min="9985" max="9985" width="3.5546875" style="743" customWidth="1"/>
    <col min="9986" max="9986" width="43.5546875" style="743" customWidth="1"/>
    <col min="9987" max="9987" width="6.88671875" style="743" customWidth="1"/>
    <col min="9988" max="9988" width="4.109375" style="743" customWidth="1"/>
    <col min="9989" max="9989" width="43" style="743" customWidth="1"/>
    <col min="9990" max="9990" width="7.88671875" style="743" customWidth="1"/>
    <col min="9991" max="10240" width="9.109375" style="743"/>
    <col min="10241" max="10241" width="3.5546875" style="743" customWidth="1"/>
    <col min="10242" max="10242" width="43.5546875" style="743" customWidth="1"/>
    <col min="10243" max="10243" width="6.88671875" style="743" customWidth="1"/>
    <col min="10244" max="10244" width="4.109375" style="743" customWidth="1"/>
    <col min="10245" max="10245" width="43" style="743" customWidth="1"/>
    <col min="10246" max="10246" width="7.88671875" style="743" customWidth="1"/>
    <col min="10247" max="10496" width="9.109375" style="743"/>
    <col min="10497" max="10497" width="3.5546875" style="743" customWidth="1"/>
    <col min="10498" max="10498" width="43.5546875" style="743" customWidth="1"/>
    <col min="10499" max="10499" width="6.88671875" style="743" customWidth="1"/>
    <col min="10500" max="10500" width="4.109375" style="743" customWidth="1"/>
    <col min="10501" max="10501" width="43" style="743" customWidth="1"/>
    <col min="10502" max="10502" width="7.88671875" style="743" customWidth="1"/>
    <col min="10503" max="10752" width="9.109375" style="743"/>
    <col min="10753" max="10753" width="3.5546875" style="743" customWidth="1"/>
    <col min="10754" max="10754" width="43.5546875" style="743" customWidth="1"/>
    <col min="10755" max="10755" width="6.88671875" style="743" customWidth="1"/>
    <col min="10756" max="10756" width="4.109375" style="743" customWidth="1"/>
    <col min="10757" max="10757" width="43" style="743" customWidth="1"/>
    <col min="10758" max="10758" width="7.88671875" style="743" customWidth="1"/>
    <col min="10759" max="11008" width="9.109375" style="743"/>
    <col min="11009" max="11009" width="3.5546875" style="743" customWidth="1"/>
    <col min="11010" max="11010" width="43.5546875" style="743" customWidth="1"/>
    <col min="11011" max="11011" width="6.88671875" style="743" customWidth="1"/>
    <col min="11012" max="11012" width="4.109375" style="743" customWidth="1"/>
    <col min="11013" max="11013" width="43" style="743" customWidth="1"/>
    <col min="11014" max="11014" width="7.88671875" style="743" customWidth="1"/>
    <col min="11015" max="11264" width="9.109375" style="743"/>
    <col min="11265" max="11265" width="3.5546875" style="743" customWidth="1"/>
    <col min="11266" max="11266" width="43.5546875" style="743" customWidth="1"/>
    <col min="11267" max="11267" width="6.88671875" style="743" customWidth="1"/>
    <col min="11268" max="11268" width="4.109375" style="743" customWidth="1"/>
    <col min="11269" max="11269" width="43" style="743" customWidth="1"/>
    <col min="11270" max="11270" width="7.88671875" style="743" customWidth="1"/>
    <col min="11271" max="11520" width="9.109375" style="743"/>
    <col min="11521" max="11521" width="3.5546875" style="743" customWidth="1"/>
    <col min="11522" max="11522" width="43.5546875" style="743" customWidth="1"/>
    <col min="11523" max="11523" width="6.88671875" style="743" customWidth="1"/>
    <col min="11524" max="11524" width="4.109375" style="743" customWidth="1"/>
    <col min="11525" max="11525" width="43" style="743" customWidth="1"/>
    <col min="11526" max="11526" width="7.88671875" style="743" customWidth="1"/>
    <col min="11527" max="11776" width="9.109375" style="743"/>
    <col min="11777" max="11777" width="3.5546875" style="743" customWidth="1"/>
    <col min="11778" max="11778" width="43.5546875" style="743" customWidth="1"/>
    <col min="11779" max="11779" width="6.88671875" style="743" customWidth="1"/>
    <col min="11780" max="11780" width="4.109375" style="743" customWidth="1"/>
    <col min="11781" max="11781" width="43" style="743" customWidth="1"/>
    <col min="11782" max="11782" width="7.88671875" style="743" customWidth="1"/>
    <col min="11783" max="12032" width="9.109375" style="743"/>
    <col min="12033" max="12033" width="3.5546875" style="743" customWidth="1"/>
    <col min="12034" max="12034" width="43.5546875" style="743" customWidth="1"/>
    <col min="12035" max="12035" width="6.88671875" style="743" customWidth="1"/>
    <col min="12036" max="12036" width="4.109375" style="743" customWidth="1"/>
    <col min="12037" max="12037" width="43" style="743" customWidth="1"/>
    <col min="12038" max="12038" width="7.88671875" style="743" customWidth="1"/>
    <col min="12039" max="12288" width="9.109375" style="743"/>
    <col min="12289" max="12289" width="3.5546875" style="743" customWidth="1"/>
    <col min="12290" max="12290" width="43.5546875" style="743" customWidth="1"/>
    <col min="12291" max="12291" width="6.88671875" style="743" customWidth="1"/>
    <col min="12292" max="12292" width="4.109375" style="743" customWidth="1"/>
    <col min="12293" max="12293" width="43" style="743" customWidth="1"/>
    <col min="12294" max="12294" width="7.88671875" style="743" customWidth="1"/>
    <col min="12295" max="12544" width="9.109375" style="743"/>
    <col min="12545" max="12545" width="3.5546875" style="743" customWidth="1"/>
    <col min="12546" max="12546" width="43.5546875" style="743" customWidth="1"/>
    <col min="12547" max="12547" width="6.88671875" style="743" customWidth="1"/>
    <col min="12548" max="12548" width="4.109375" style="743" customWidth="1"/>
    <col min="12549" max="12549" width="43" style="743" customWidth="1"/>
    <col min="12550" max="12550" width="7.88671875" style="743" customWidth="1"/>
    <col min="12551" max="12800" width="9.109375" style="743"/>
    <col min="12801" max="12801" width="3.5546875" style="743" customWidth="1"/>
    <col min="12802" max="12802" width="43.5546875" style="743" customWidth="1"/>
    <col min="12803" max="12803" width="6.88671875" style="743" customWidth="1"/>
    <col min="12804" max="12804" width="4.109375" style="743" customWidth="1"/>
    <col min="12805" max="12805" width="43" style="743" customWidth="1"/>
    <col min="12806" max="12806" width="7.88671875" style="743" customWidth="1"/>
    <col min="12807" max="13056" width="9.109375" style="743"/>
    <col min="13057" max="13057" width="3.5546875" style="743" customWidth="1"/>
    <col min="13058" max="13058" width="43.5546875" style="743" customWidth="1"/>
    <col min="13059" max="13059" width="6.88671875" style="743" customWidth="1"/>
    <col min="13060" max="13060" width="4.109375" style="743" customWidth="1"/>
    <col min="13061" max="13061" width="43" style="743" customWidth="1"/>
    <col min="13062" max="13062" width="7.88671875" style="743" customWidth="1"/>
    <col min="13063" max="13312" width="9.109375" style="743"/>
    <col min="13313" max="13313" width="3.5546875" style="743" customWidth="1"/>
    <col min="13314" max="13314" width="43.5546875" style="743" customWidth="1"/>
    <col min="13315" max="13315" width="6.88671875" style="743" customWidth="1"/>
    <col min="13316" max="13316" width="4.109375" style="743" customWidth="1"/>
    <col min="13317" max="13317" width="43" style="743" customWidth="1"/>
    <col min="13318" max="13318" width="7.88671875" style="743" customWidth="1"/>
    <col min="13319" max="13568" width="9.109375" style="743"/>
    <col min="13569" max="13569" width="3.5546875" style="743" customWidth="1"/>
    <col min="13570" max="13570" width="43.5546875" style="743" customWidth="1"/>
    <col min="13571" max="13571" width="6.88671875" style="743" customWidth="1"/>
    <col min="13572" max="13572" width="4.109375" style="743" customWidth="1"/>
    <col min="13573" max="13573" width="43" style="743" customWidth="1"/>
    <col min="13574" max="13574" width="7.88671875" style="743" customWidth="1"/>
    <col min="13575" max="13824" width="9.109375" style="743"/>
    <col min="13825" max="13825" width="3.5546875" style="743" customWidth="1"/>
    <col min="13826" max="13826" width="43.5546875" style="743" customWidth="1"/>
    <col min="13827" max="13827" width="6.88671875" style="743" customWidth="1"/>
    <col min="13828" max="13828" width="4.109375" style="743" customWidth="1"/>
    <col min="13829" max="13829" width="43" style="743" customWidth="1"/>
    <col min="13830" max="13830" width="7.88671875" style="743" customWidth="1"/>
    <col min="13831" max="14080" width="9.109375" style="743"/>
    <col min="14081" max="14081" width="3.5546875" style="743" customWidth="1"/>
    <col min="14082" max="14082" width="43.5546875" style="743" customWidth="1"/>
    <col min="14083" max="14083" width="6.88671875" style="743" customWidth="1"/>
    <col min="14084" max="14084" width="4.109375" style="743" customWidth="1"/>
    <col min="14085" max="14085" width="43" style="743" customWidth="1"/>
    <col min="14086" max="14086" width="7.88671875" style="743" customWidth="1"/>
    <col min="14087" max="14336" width="9.109375" style="743"/>
    <col min="14337" max="14337" width="3.5546875" style="743" customWidth="1"/>
    <col min="14338" max="14338" width="43.5546875" style="743" customWidth="1"/>
    <col min="14339" max="14339" width="6.88671875" style="743" customWidth="1"/>
    <col min="14340" max="14340" width="4.109375" style="743" customWidth="1"/>
    <col min="14341" max="14341" width="43" style="743" customWidth="1"/>
    <col min="14342" max="14342" width="7.88671875" style="743" customWidth="1"/>
    <col min="14343" max="14592" width="9.109375" style="743"/>
    <col min="14593" max="14593" width="3.5546875" style="743" customWidth="1"/>
    <col min="14594" max="14594" width="43.5546875" style="743" customWidth="1"/>
    <col min="14595" max="14595" width="6.88671875" style="743" customWidth="1"/>
    <col min="14596" max="14596" width="4.109375" style="743" customWidth="1"/>
    <col min="14597" max="14597" width="43" style="743" customWidth="1"/>
    <col min="14598" max="14598" width="7.88671875" style="743" customWidth="1"/>
    <col min="14599" max="14848" width="9.109375" style="743"/>
    <col min="14849" max="14849" width="3.5546875" style="743" customWidth="1"/>
    <col min="14850" max="14850" width="43.5546875" style="743" customWidth="1"/>
    <col min="14851" max="14851" width="6.88671875" style="743" customWidth="1"/>
    <col min="14852" max="14852" width="4.109375" style="743" customWidth="1"/>
    <col min="14853" max="14853" width="43" style="743" customWidth="1"/>
    <col min="14854" max="14854" width="7.88671875" style="743" customWidth="1"/>
    <col min="14855" max="15104" width="9.109375" style="743"/>
    <col min="15105" max="15105" width="3.5546875" style="743" customWidth="1"/>
    <col min="15106" max="15106" width="43.5546875" style="743" customWidth="1"/>
    <col min="15107" max="15107" width="6.88671875" style="743" customWidth="1"/>
    <col min="15108" max="15108" width="4.109375" style="743" customWidth="1"/>
    <col min="15109" max="15109" width="43" style="743" customWidth="1"/>
    <col min="15110" max="15110" width="7.88671875" style="743" customWidth="1"/>
    <col min="15111" max="15360" width="9.109375" style="743"/>
    <col min="15361" max="15361" width="3.5546875" style="743" customWidth="1"/>
    <col min="15362" max="15362" width="43.5546875" style="743" customWidth="1"/>
    <col min="15363" max="15363" width="6.88671875" style="743" customWidth="1"/>
    <col min="15364" max="15364" width="4.109375" style="743" customWidth="1"/>
    <col min="15365" max="15365" width="43" style="743" customWidth="1"/>
    <col min="15366" max="15366" width="7.88671875" style="743" customWidth="1"/>
    <col min="15367" max="15616" width="9.109375" style="743"/>
    <col min="15617" max="15617" width="3.5546875" style="743" customWidth="1"/>
    <col min="15618" max="15618" width="43.5546875" style="743" customWidth="1"/>
    <col min="15619" max="15619" width="6.88671875" style="743" customWidth="1"/>
    <col min="15620" max="15620" width="4.109375" style="743" customWidth="1"/>
    <col min="15621" max="15621" width="43" style="743" customWidth="1"/>
    <col min="15622" max="15622" width="7.88671875" style="743" customWidth="1"/>
    <col min="15623" max="15872" width="9.109375" style="743"/>
    <col min="15873" max="15873" width="3.5546875" style="743" customWidth="1"/>
    <col min="15874" max="15874" width="43.5546875" style="743" customWidth="1"/>
    <col min="15875" max="15875" width="6.88671875" style="743" customWidth="1"/>
    <col min="15876" max="15876" width="4.109375" style="743" customWidth="1"/>
    <col min="15877" max="15877" width="43" style="743" customWidth="1"/>
    <col min="15878" max="15878" width="7.88671875" style="743" customWidth="1"/>
    <col min="15879" max="16128" width="9.109375" style="743"/>
    <col min="16129" max="16129" width="3.5546875" style="743" customWidth="1"/>
    <col min="16130" max="16130" width="43.5546875" style="743" customWidth="1"/>
    <col min="16131" max="16131" width="6.88671875" style="743" customWidth="1"/>
    <col min="16132" max="16132" width="4.109375" style="743" customWidth="1"/>
    <col min="16133" max="16133" width="43" style="743" customWidth="1"/>
    <col min="16134" max="16134" width="7.88671875" style="743" customWidth="1"/>
    <col min="16135" max="16384" width="9.109375" style="743"/>
  </cols>
  <sheetData>
    <row r="1" spans="1:14" s="714" customFormat="1" ht="40.200000000000003" thickBot="1">
      <c r="A1" s="1385" t="s">
        <v>2152</v>
      </c>
      <c r="B1" s="1386"/>
      <c r="C1" s="1386"/>
      <c r="D1" s="1386"/>
      <c r="E1" s="1386"/>
      <c r="F1" s="1387"/>
      <c r="I1" s="1272" t="s">
        <v>3048</v>
      </c>
    </row>
    <row r="2" spans="1:14" s="716" customFormat="1" ht="21.6" thickBot="1">
      <c r="A2" s="715" t="s">
        <v>2153</v>
      </c>
      <c r="D2" s="717"/>
    </row>
    <row r="3" spans="1:14" s="714" customFormat="1" ht="39.75" customHeight="1" thickBot="1">
      <c r="A3" s="718" t="s">
        <v>2154</v>
      </c>
      <c r="B3" s="719" t="s">
        <v>2155</v>
      </c>
      <c r="C3" s="720" t="s">
        <v>2156</v>
      </c>
      <c r="D3" s="721" t="s">
        <v>2154</v>
      </c>
      <c r="E3" s="722" t="s">
        <v>2155</v>
      </c>
      <c r="F3" s="723" t="s">
        <v>2156</v>
      </c>
      <c r="I3" s="724" t="s">
        <v>2157</v>
      </c>
      <c r="J3" s="724"/>
      <c r="K3" s="724"/>
      <c r="L3" s="724"/>
      <c r="M3" s="724"/>
      <c r="N3" s="724"/>
    </row>
    <row r="4" spans="1:14" s="714" customFormat="1" ht="45" customHeight="1" thickBot="1">
      <c r="A4" s="725">
        <v>1</v>
      </c>
      <c r="B4" s="726" t="s">
        <v>2158</v>
      </c>
      <c r="C4" s="727"/>
      <c r="D4" s="728">
        <v>21</v>
      </c>
      <c r="E4" s="729" t="s">
        <v>2159</v>
      </c>
      <c r="F4" s="730"/>
      <c r="I4" s="724" t="s">
        <v>2160</v>
      </c>
      <c r="J4" s="724"/>
      <c r="K4" s="724"/>
      <c r="L4" s="724"/>
      <c r="M4" s="724"/>
      <c r="N4" s="724"/>
    </row>
    <row r="5" spans="1:14" s="714" customFormat="1" ht="22.5" customHeight="1" thickBot="1">
      <c r="A5" s="731">
        <v>2</v>
      </c>
      <c r="B5" s="732" t="s">
        <v>2161</v>
      </c>
      <c r="C5" s="733"/>
      <c r="D5" s="734">
        <v>22</v>
      </c>
      <c r="E5" s="735" t="s">
        <v>2162</v>
      </c>
      <c r="F5" s="735"/>
      <c r="I5" s="724" t="s">
        <v>2163</v>
      </c>
      <c r="J5" s="724"/>
      <c r="K5" s="724"/>
      <c r="L5" s="724"/>
      <c r="M5" s="724"/>
      <c r="N5" s="724"/>
    </row>
    <row r="6" spans="1:14" s="714" customFormat="1" ht="42.6" thickBot="1">
      <c r="A6" s="731">
        <v>3</v>
      </c>
      <c r="B6" s="732" t="s">
        <v>2164</v>
      </c>
      <c r="C6" s="733"/>
      <c r="D6" s="728">
        <v>23</v>
      </c>
      <c r="E6" s="735" t="s">
        <v>2165</v>
      </c>
      <c r="F6" s="735"/>
      <c r="I6" s="724" t="s">
        <v>2166</v>
      </c>
      <c r="J6" s="724"/>
      <c r="K6" s="724"/>
      <c r="L6" s="724"/>
      <c r="M6" s="724"/>
      <c r="N6" s="724"/>
    </row>
    <row r="7" spans="1:14" s="714" customFormat="1" ht="21.6" thickBot="1">
      <c r="A7" s="731">
        <v>4</v>
      </c>
      <c r="B7" s="736" t="s">
        <v>2167</v>
      </c>
      <c r="C7" s="733"/>
      <c r="D7" s="734">
        <v>24</v>
      </c>
      <c r="E7" s="735" t="s">
        <v>2168</v>
      </c>
      <c r="F7" s="735"/>
      <c r="I7" s="724" t="s">
        <v>2169</v>
      </c>
      <c r="J7" s="724"/>
      <c r="K7" s="724"/>
      <c r="L7" s="724"/>
      <c r="M7" s="724"/>
      <c r="N7" s="724"/>
    </row>
    <row r="8" spans="1:14" s="714" customFormat="1" ht="42.6" thickBot="1">
      <c r="A8" s="731">
        <v>5</v>
      </c>
      <c r="B8" s="732" t="s">
        <v>2170</v>
      </c>
      <c r="C8" s="733"/>
      <c r="D8" s="728">
        <v>25</v>
      </c>
      <c r="E8" s="735" t="s">
        <v>2171</v>
      </c>
      <c r="F8" s="735"/>
      <c r="I8" s="724" t="s">
        <v>2172</v>
      </c>
      <c r="J8" s="724"/>
      <c r="K8" s="724"/>
      <c r="L8" s="724"/>
      <c r="M8" s="724"/>
      <c r="N8" s="724"/>
    </row>
    <row r="9" spans="1:14" s="714" customFormat="1" ht="49.5" customHeight="1" thickBot="1">
      <c r="A9" s="731">
        <v>6</v>
      </c>
      <c r="B9" s="732" t="s">
        <v>2173</v>
      </c>
      <c r="C9" s="733"/>
      <c r="D9" s="734">
        <v>26</v>
      </c>
      <c r="E9" s="735" t="s">
        <v>2174</v>
      </c>
      <c r="F9" s="735"/>
      <c r="I9" s="724" t="s">
        <v>2175</v>
      </c>
      <c r="J9" s="724"/>
      <c r="K9" s="724"/>
      <c r="L9" s="724"/>
      <c r="M9" s="724"/>
      <c r="N9" s="724"/>
    </row>
    <row r="10" spans="1:14" s="714" customFormat="1" ht="42.6" thickBot="1">
      <c r="A10" s="731">
        <v>7</v>
      </c>
      <c r="B10" s="732" t="s">
        <v>2176</v>
      </c>
      <c r="C10" s="733"/>
      <c r="D10" s="728">
        <v>27</v>
      </c>
      <c r="E10" s="735" t="s">
        <v>2177</v>
      </c>
      <c r="F10" s="735"/>
      <c r="I10" s="724" t="s">
        <v>2178</v>
      </c>
      <c r="J10" s="724"/>
      <c r="K10" s="724"/>
      <c r="L10" s="724"/>
      <c r="M10" s="724"/>
      <c r="N10" s="724"/>
    </row>
    <row r="11" spans="1:14" s="714" customFormat="1" ht="42.6" thickBot="1">
      <c r="A11" s="731">
        <v>8</v>
      </c>
      <c r="B11" s="732" t="s">
        <v>2179</v>
      </c>
      <c r="C11" s="733"/>
      <c r="D11" s="734">
        <v>28</v>
      </c>
      <c r="E11" s="735" t="s">
        <v>2180</v>
      </c>
      <c r="F11" s="735"/>
      <c r="I11" s="724" t="s">
        <v>2181</v>
      </c>
      <c r="J11" s="724"/>
      <c r="K11" s="724"/>
      <c r="L11" s="724"/>
      <c r="M11" s="724"/>
      <c r="N11" s="724"/>
    </row>
    <row r="12" spans="1:14" s="714" customFormat="1" ht="63.6" thickBot="1">
      <c r="A12" s="731">
        <v>9</v>
      </c>
      <c r="B12" s="732" t="s">
        <v>2182</v>
      </c>
      <c r="C12" s="733"/>
      <c r="D12" s="728">
        <v>29</v>
      </c>
      <c r="E12" s="735" t="s">
        <v>2183</v>
      </c>
      <c r="F12" s="735"/>
      <c r="I12" s="724" t="s">
        <v>2184</v>
      </c>
      <c r="J12" s="724"/>
      <c r="K12" s="724"/>
      <c r="L12" s="724"/>
      <c r="M12" s="724"/>
      <c r="N12" s="724"/>
    </row>
    <row r="13" spans="1:14" s="714" customFormat="1" ht="63.75" customHeight="1" thickBot="1">
      <c r="A13" s="731">
        <v>10</v>
      </c>
      <c r="B13" s="732" t="s">
        <v>2185</v>
      </c>
      <c r="C13" s="733"/>
      <c r="D13" s="734">
        <v>30</v>
      </c>
      <c r="E13" s="735" t="s">
        <v>2186</v>
      </c>
      <c r="F13" s="735"/>
      <c r="I13" s="724" t="s">
        <v>2187</v>
      </c>
      <c r="J13" s="724"/>
      <c r="K13" s="724"/>
      <c r="L13" s="724"/>
      <c r="M13" s="724"/>
      <c r="N13" s="724"/>
    </row>
    <row r="14" spans="1:14" s="714" customFormat="1" ht="42.6" thickBot="1">
      <c r="A14" s="731">
        <v>11</v>
      </c>
      <c r="B14" s="732" t="s">
        <v>2188</v>
      </c>
      <c r="C14" s="733"/>
      <c r="D14" s="728">
        <v>31</v>
      </c>
      <c r="E14" s="735" t="s">
        <v>2189</v>
      </c>
      <c r="F14" s="735"/>
      <c r="I14" s="724" t="s">
        <v>2190</v>
      </c>
      <c r="J14" s="724"/>
      <c r="K14" s="724"/>
      <c r="L14" s="724"/>
      <c r="M14" s="724"/>
      <c r="N14" s="724"/>
    </row>
    <row r="15" spans="1:14" s="714" customFormat="1" ht="84.6" thickBot="1">
      <c r="A15" s="731">
        <v>12</v>
      </c>
      <c r="B15" s="732" t="s">
        <v>2191</v>
      </c>
      <c r="C15" s="733"/>
      <c r="D15" s="734">
        <v>32</v>
      </c>
      <c r="E15" s="735" t="s">
        <v>2192</v>
      </c>
      <c r="F15" s="735"/>
      <c r="I15" s="724" t="s">
        <v>2193</v>
      </c>
      <c r="J15" s="724"/>
      <c r="K15" s="724"/>
      <c r="L15" s="724"/>
      <c r="M15" s="724"/>
      <c r="N15" s="724"/>
    </row>
    <row r="16" spans="1:14" s="714" customFormat="1" ht="21.6" thickBot="1">
      <c r="A16" s="731">
        <v>13</v>
      </c>
      <c r="B16" s="732" t="s">
        <v>2194</v>
      </c>
      <c r="C16" s="733"/>
      <c r="D16" s="728">
        <v>33</v>
      </c>
      <c r="E16" s="735" t="s">
        <v>2195</v>
      </c>
      <c r="F16" s="735"/>
      <c r="I16" s="724" t="s">
        <v>2196</v>
      </c>
      <c r="J16" s="724"/>
      <c r="K16" s="724"/>
      <c r="L16" s="724"/>
      <c r="M16" s="724"/>
      <c r="N16" s="724"/>
    </row>
    <row r="17" spans="1:14" s="714" customFormat="1" ht="42.6" thickBot="1">
      <c r="A17" s="731">
        <v>14</v>
      </c>
      <c r="B17" s="732" t="s">
        <v>2197</v>
      </c>
      <c r="C17" s="733"/>
      <c r="D17" s="734">
        <v>34</v>
      </c>
      <c r="E17" s="735" t="s">
        <v>2198</v>
      </c>
      <c r="F17" s="735"/>
      <c r="I17" s="724" t="s">
        <v>2199</v>
      </c>
      <c r="J17" s="724"/>
      <c r="K17" s="724"/>
      <c r="L17" s="724"/>
      <c r="M17" s="724"/>
      <c r="N17" s="724"/>
    </row>
    <row r="18" spans="1:14" s="714" customFormat="1" ht="42.75" customHeight="1" thickBot="1">
      <c r="A18" s="731">
        <v>15</v>
      </c>
      <c r="B18" s="732" t="s">
        <v>2200</v>
      </c>
      <c r="C18" s="733"/>
      <c r="D18" s="728">
        <v>35</v>
      </c>
      <c r="E18" s="735" t="s">
        <v>2201</v>
      </c>
      <c r="F18" s="735"/>
      <c r="I18" s="724" t="s">
        <v>2202</v>
      </c>
      <c r="J18" s="724"/>
      <c r="K18" s="724"/>
      <c r="L18" s="724"/>
      <c r="M18" s="724"/>
      <c r="N18" s="724"/>
    </row>
    <row r="19" spans="1:14" s="714" customFormat="1" ht="42.6" thickBot="1">
      <c r="A19" s="731">
        <v>16</v>
      </c>
      <c r="B19" s="732" t="s">
        <v>2203</v>
      </c>
      <c r="C19" s="733"/>
      <c r="D19" s="734">
        <v>36</v>
      </c>
      <c r="E19" s="735" t="s">
        <v>2204</v>
      </c>
      <c r="F19" s="735"/>
      <c r="I19" s="724" t="s">
        <v>2205</v>
      </c>
      <c r="J19" s="724"/>
      <c r="K19" s="724"/>
      <c r="L19" s="724"/>
      <c r="M19" s="724"/>
      <c r="N19" s="724"/>
    </row>
    <row r="20" spans="1:14" s="714" customFormat="1" ht="42.6" thickBot="1">
      <c r="A20" s="731">
        <v>17</v>
      </c>
      <c r="B20" s="732" t="s">
        <v>2206</v>
      </c>
      <c r="C20" s="733"/>
      <c r="D20" s="728">
        <v>37</v>
      </c>
      <c r="E20" s="735" t="s">
        <v>2207</v>
      </c>
      <c r="F20" s="735"/>
      <c r="I20" s="724" t="s">
        <v>2208</v>
      </c>
      <c r="J20" s="724"/>
      <c r="K20" s="724"/>
      <c r="L20" s="724"/>
      <c r="M20" s="724"/>
      <c r="N20" s="724"/>
    </row>
    <row r="21" spans="1:14" s="714" customFormat="1" ht="21.6" thickBot="1">
      <c r="A21" s="731">
        <v>18</v>
      </c>
      <c r="B21" s="736" t="s">
        <v>2209</v>
      </c>
      <c r="C21" s="733"/>
      <c r="D21" s="734">
        <v>38</v>
      </c>
      <c r="E21" s="735" t="s">
        <v>2210</v>
      </c>
      <c r="F21" s="735"/>
      <c r="I21" s="724" t="s">
        <v>2211</v>
      </c>
      <c r="J21" s="724"/>
      <c r="K21" s="724"/>
      <c r="L21" s="724"/>
      <c r="M21" s="724"/>
      <c r="N21" s="724"/>
    </row>
    <row r="22" spans="1:14" s="714" customFormat="1" ht="42.6" thickBot="1">
      <c r="A22" s="725">
        <v>19</v>
      </c>
      <c r="B22" s="726" t="s">
        <v>2212</v>
      </c>
      <c r="C22" s="737"/>
      <c r="D22" s="734">
        <v>39</v>
      </c>
      <c r="E22" s="735"/>
      <c r="F22" s="735"/>
      <c r="I22" s="724" t="s">
        <v>2213</v>
      </c>
      <c r="J22" s="724"/>
      <c r="K22" s="724"/>
      <c r="L22" s="724"/>
      <c r="M22" s="724"/>
      <c r="N22" s="724"/>
    </row>
    <row r="23" spans="1:14" s="714" customFormat="1" ht="36.6" thickBot="1">
      <c r="A23" s="738">
        <v>20</v>
      </c>
      <c r="B23" s="739" t="s">
        <v>2214</v>
      </c>
      <c r="C23" s="740"/>
      <c r="E23" s="1388" t="s">
        <v>2215</v>
      </c>
      <c r="F23" s="1388"/>
      <c r="I23" s="724" t="s">
        <v>2216</v>
      </c>
      <c r="J23" s="724"/>
      <c r="K23" s="724"/>
      <c r="L23" s="724"/>
      <c r="M23" s="724"/>
      <c r="N23" s="724"/>
    </row>
    <row r="24" spans="1:14" s="714" customFormat="1">
      <c r="A24" s="741"/>
      <c r="D24" s="741"/>
      <c r="I24" s="724" t="s">
        <v>2217</v>
      </c>
      <c r="J24" s="724"/>
      <c r="K24" s="724"/>
      <c r="L24" s="724"/>
      <c r="M24" s="724"/>
      <c r="N24" s="724"/>
    </row>
    <row r="25" spans="1:14" s="714" customFormat="1">
      <c r="A25" s="741"/>
      <c r="D25" s="741"/>
      <c r="I25" s="724" t="s">
        <v>2218</v>
      </c>
      <c r="J25" s="724"/>
      <c r="K25" s="724"/>
      <c r="L25" s="724"/>
      <c r="M25" s="724"/>
      <c r="N25" s="724"/>
    </row>
    <row r="26" spans="1:14" s="714" customFormat="1">
      <c r="A26" s="741"/>
      <c r="D26" s="741"/>
      <c r="I26" s="724" t="s">
        <v>2219</v>
      </c>
      <c r="J26" s="724"/>
      <c r="K26" s="724"/>
      <c r="L26" s="724"/>
      <c r="M26" s="724"/>
      <c r="N26" s="724"/>
    </row>
    <row r="27" spans="1:14" s="714" customFormat="1">
      <c r="A27" s="741"/>
      <c r="D27" s="741"/>
      <c r="I27" s="724" t="s">
        <v>2220</v>
      </c>
      <c r="J27" s="724"/>
      <c r="K27" s="724"/>
      <c r="L27" s="724"/>
      <c r="M27" s="724"/>
      <c r="N27" s="724"/>
    </row>
    <row r="28" spans="1:14" s="714" customFormat="1">
      <c r="A28" s="741"/>
      <c r="D28" s="741"/>
      <c r="I28" s="724" t="s">
        <v>2221</v>
      </c>
      <c r="J28" s="724"/>
      <c r="K28" s="724"/>
      <c r="L28" s="724"/>
      <c r="M28" s="724"/>
      <c r="N28" s="724"/>
    </row>
    <row r="29" spans="1:14" s="714" customFormat="1">
      <c r="A29" s="741"/>
      <c r="D29" s="741"/>
      <c r="I29" s="724" t="s">
        <v>2222</v>
      </c>
      <c r="J29" s="724"/>
      <c r="K29" s="724"/>
      <c r="L29" s="724"/>
      <c r="M29" s="724"/>
      <c r="N29" s="724"/>
    </row>
    <row r="30" spans="1:14" s="714" customFormat="1">
      <c r="A30" s="741"/>
      <c r="D30" s="741"/>
      <c r="I30" s="724" t="s">
        <v>2223</v>
      </c>
      <c r="J30" s="724"/>
      <c r="K30" s="724"/>
      <c r="L30" s="724"/>
      <c r="M30" s="724"/>
      <c r="N30" s="724"/>
    </row>
    <row r="31" spans="1:14" s="714" customFormat="1">
      <c r="A31" s="741"/>
      <c r="D31" s="741"/>
      <c r="I31" s="724" t="s">
        <v>2224</v>
      </c>
      <c r="J31" s="724"/>
      <c r="K31" s="724"/>
      <c r="L31" s="724"/>
      <c r="M31" s="724"/>
      <c r="N31" s="724"/>
    </row>
    <row r="32" spans="1:14" s="714" customFormat="1">
      <c r="A32" s="741"/>
      <c r="D32" s="741"/>
      <c r="I32" s="724" t="s">
        <v>2225</v>
      </c>
      <c r="J32" s="724"/>
      <c r="K32" s="724"/>
      <c r="L32" s="724"/>
      <c r="M32" s="724"/>
      <c r="N32" s="724"/>
    </row>
    <row r="33" spans="1:14" s="714" customFormat="1">
      <c r="A33" s="741"/>
      <c r="D33" s="741"/>
      <c r="I33" s="724" t="s">
        <v>2226</v>
      </c>
      <c r="J33" s="724"/>
      <c r="K33" s="724"/>
      <c r="L33" s="724"/>
      <c r="M33" s="724"/>
      <c r="N33" s="724"/>
    </row>
    <row r="34" spans="1:14" s="714" customFormat="1">
      <c r="A34" s="741"/>
      <c r="D34" s="741"/>
    </row>
    <row r="35" spans="1:14" s="714" customFormat="1">
      <c r="A35" s="741"/>
      <c r="D35" s="741"/>
    </row>
    <row r="36" spans="1:14" s="714" customFormat="1">
      <c r="A36" s="741"/>
      <c r="D36" s="741"/>
    </row>
    <row r="37" spans="1:14" s="714" customFormat="1">
      <c r="A37" s="741"/>
      <c r="D37" s="741"/>
    </row>
    <row r="38" spans="1:14" s="714" customFormat="1">
      <c r="A38" s="741"/>
      <c r="D38" s="741"/>
    </row>
    <row r="39" spans="1:14" s="714" customFormat="1">
      <c r="A39" s="741"/>
      <c r="D39" s="741"/>
    </row>
    <row r="40" spans="1:14" s="714" customFormat="1">
      <c r="A40" s="741"/>
      <c r="D40" s="741"/>
    </row>
    <row r="41" spans="1:14" s="714" customFormat="1">
      <c r="A41" s="741"/>
      <c r="D41" s="741"/>
    </row>
    <row r="42" spans="1:14" s="714" customFormat="1">
      <c r="A42" s="741"/>
      <c r="D42" s="741"/>
    </row>
    <row r="43" spans="1:14" s="714" customFormat="1">
      <c r="A43" s="741"/>
      <c r="D43" s="741"/>
    </row>
    <row r="44" spans="1:14" s="714" customFormat="1">
      <c r="A44" s="741"/>
      <c r="D44" s="741"/>
    </row>
    <row r="45" spans="1:14" s="714" customFormat="1">
      <c r="A45" s="741"/>
      <c r="D45" s="741"/>
    </row>
    <row r="46" spans="1:14" s="714" customFormat="1">
      <c r="A46" s="741"/>
      <c r="D46" s="741"/>
    </row>
    <row r="47" spans="1:14" s="714" customFormat="1">
      <c r="A47" s="741"/>
      <c r="D47" s="741"/>
    </row>
    <row r="48" spans="1:14" s="714" customFormat="1">
      <c r="A48" s="741"/>
      <c r="D48" s="741"/>
    </row>
    <row r="49" spans="1:4" s="714" customFormat="1">
      <c r="A49" s="741"/>
      <c r="D49" s="741"/>
    </row>
    <row r="50" spans="1:4" s="714" customFormat="1">
      <c r="A50" s="741"/>
      <c r="D50" s="741"/>
    </row>
    <row r="51" spans="1:4" s="714" customFormat="1">
      <c r="A51" s="741"/>
      <c r="D51" s="741"/>
    </row>
    <row r="52" spans="1:4" s="714" customFormat="1">
      <c r="A52" s="741"/>
      <c r="D52" s="741"/>
    </row>
    <row r="53" spans="1:4" s="714" customFormat="1">
      <c r="A53" s="741"/>
      <c r="D53" s="741"/>
    </row>
    <row r="54" spans="1:4" s="714" customFormat="1">
      <c r="A54" s="741"/>
      <c r="D54" s="741"/>
    </row>
    <row r="55" spans="1:4" s="714" customFormat="1">
      <c r="A55" s="741"/>
      <c r="D55" s="741"/>
    </row>
    <row r="56" spans="1:4" s="714" customFormat="1">
      <c r="A56" s="741"/>
      <c r="D56" s="741"/>
    </row>
    <row r="57" spans="1:4" s="714" customFormat="1">
      <c r="A57" s="741"/>
      <c r="D57" s="741"/>
    </row>
    <row r="58" spans="1:4" s="714" customFormat="1">
      <c r="A58" s="741"/>
      <c r="D58" s="741"/>
    </row>
    <row r="59" spans="1:4" s="714" customFormat="1">
      <c r="A59" s="741"/>
      <c r="D59" s="741"/>
    </row>
    <row r="60" spans="1:4" s="714" customFormat="1">
      <c r="A60" s="741"/>
      <c r="D60" s="741"/>
    </row>
    <row r="61" spans="1:4" s="714" customFormat="1">
      <c r="A61" s="741"/>
      <c r="D61" s="741"/>
    </row>
    <row r="62" spans="1:4" s="714" customFormat="1">
      <c r="A62" s="741"/>
      <c r="D62" s="741"/>
    </row>
    <row r="63" spans="1:4" s="714" customFormat="1">
      <c r="A63" s="741"/>
      <c r="D63" s="741"/>
    </row>
    <row r="64" spans="1:4" s="714" customFormat="1">
      <c r="A64" s="741"/>
      <c r="D64" s="741"/>
    </row>
    <row r="65" spans="1:4" s="714" customFormat="1">
      <c r="A65" s="741"/>
      <c r="D65" s="741"/>
    </row>
    <row r="66" spans="1:4" s="714" customFormat="1">
      <c r="A66" s="741"/>
      <c r="D66" s="741"/>
    </row>
    <row r="67" spans="1:4" s="714" customFormat="1">
      <c r="A67" s="741"/>
      <c r="D67" s="741"/>
    </row>
    <row r="68" spans="1:4" s="714" customFormat="1">
      <c r="A68" s="741"/>
      <c r="D68" s="741"/>
    </row>
    <row r="69" spans="1:4" s="714" customFormat="1">
      <c r="A69" s="741"/>
      <c r="D69" s="741"/>
    </row>
    <row r="70" spans="1:4" s="714" customFormat="1">
      <c r="A70" s="741"/>
      <c r="D70" s="741"/>
    </row>
    <row r="71" spans="1:4" s="714" customFormat="1">
      <c r="A71" s="741"/>
      <c r="D71" s="741"/>
    </row>
    <row r="72" spans="1:4" s="714" customFormat="1">
      <c r="A72" s="741"/>
      <c r="D72" s="741"/>
    </row>
    <row r="73" spans="1:4" s="714" customFormat="1">
      <c r="A73" s="741"/>
      <c r="D73" s="741"/>
    </row>
    <row r="74" spans="1:4" s="714" customFormat="1">
      <c r="A74" s="741"/>
      <c r="D74" s="741"/>
    </row>
    <row r="75" spans="1:4" s="714" customFormat="1">
      <c r="A75" s="741"/>
      <c r="D75" s="741"/>
    </row>
    <row r="76" spans="1:4" s="714" customFormat="1">
      <c r="A76" s="741"/>
      <c r="D76" s="741"/>
    </row>
    <row r="77" spans="1:4" s="714" customFormat="1">
      <c r="A77" s="741"/>
      <c r="D77" s="741"/>
    </row>
    <row r="78" spans="1:4" s="714" customFormat="1">
      <c r="A78" s="741"/>
      <c r="D78" s="741"/>
    </row>
    <row r="79" spans="1:4" s="714" customFormat="1">
      <c r="A79" s="741"/>
      <c r="D79" s="741"/>
    </row>
    <row r="80" spans="1:4" s="714" customFormat="1">
      <c r="A80" s="741"/>
      <c r="D80" s="741"/>
    </row>
    <row r="81" spans="1:4" s="714" customFormat="1">
      <c r="A81" s="741"/>
      <c r="D81" s="741"/>
    </row>
    <row r="82" spans="1:4" s="714" customFormat="1">
      <c r="A82" s="741"/>
      <c r="D82" s="741"/>
    </row>
    <row r="83" spans="1:4" s="714" customFormat="1">
      <c r="A83" s="741"/>
      <c r="D83" s="741"/>
    </row>
    <row r="84" spans="1:4" s="714" customFormat="1">
      <c r="A84" s="741"/>
      <c r="D84" s="741"/>
    </row>
    <row r="85" spans="1:4" s="714" customFormat="1">
      <c r="A85" s="741"/>
      <c r="D85" s="741"/>
    </row>
    <row r="86" spans="1:4" s="714" customFormat="1">
      <c r="A86" s="741"/>
      <c r="D86" s="741"/>
    </row>
    <row r="87" spans="1:4" s="714" customFormat="1">
      <c r="A87" s="741"/>
      <c r="D87" s="741"/>
    </row>
    <row r="88" spans="1:4" s="714" customFormat="1">
      <c r="A88" s="741"/>
      <c r="D88" s="741"/>
    </row>
    <row r="89" spans="1:4" s="714" customFormat="1">
      <c r="A89" s="741"/>
      <c r="D89" s="741"/>
    </row>
    <row r="90" spans="1:4" s="714" customFormat="1">
      <c r="A90" s="741"/>
      <c r="D90" s="741"/>
    </row>
    <row r="91" spans="1:4" s="714" customFormat="1">
      <c r="A91" s="741"/>
      <c r="D91" s="741"/>
    </row>
    <row r="92" spans="1:4" s="714" customFormat="1">
      <c r="A92" s="741"/>
      <c r="D92" s="741"/>
    </row>
    <row r="93" spans="1:4" s="714" customFormat="1">
      <c r="A93" s="741"/>
      <c r="D93" s="741"/>
    </row>
    <row r="94" spans="1:4" s="714" customFormat="1">
      <c r="A94" s="741"/>
      <c r="D94" s="741"/>
    </row>
    <row r="95" spans="1:4" s="714" customFormat="1">
      <c r="A95" s="741"/>
      <c r="D95" s="741"/>
    </row>
    <row r="96" spans="1:4" s="714" customFormat="1">
      <c r="A96" s="741"/>
      <c r="D96" s="741"/>
    </row>
    <row r="97" spans="1:4" s="714" customFormat="1">
      <c r="A97" s="741"/>
      <c r="D97" s="741"/>
    </row>
    <row r="98" spans="1:4" s="714" customFormat="1">
      <c r="A98" s="741"/>
      <c r="D98" s="741"/>
    </row>
    <row r="99" spans="1:4" s="714" customFormat="1">
      <c r="A99" s="741"/>
      <c r="D99" s="741"/>
    </row>
    <row r="100" spans="1:4" s="714" customFormat="1">
      <c r="A100" s="741"/>
      <c r="D100" s="741"/>
    </row>
    <row r="101" spans="1:4" s="714" customFormat="1">
      <c r="A101" s="741"/>
      <c r="D101" s="741"/>
    </row>
    <row r="102" spans="1:4" s="714" customFormat="1">
      <c r="A102" s="741"/>
      <c r="D102" s="741"/>
    </row>
    <row r="103" spans="1:4" s="714" customFormat="1">
      <c r="A103" s="741"/>
      <c r="D103" s="741"/>
    </row>
    <row r="104" spans="1:4" s="714" customFormat="1">
      <c r="A104" s="741"/>
      <c r="D104" s="741"/>
    </row>
    <row r="105" spans="1:4" s="714" customFormat="1">
      <c r="A105" s="741"/>
      <c r="D105" s="741"/>
    </row>
    <row r="106" spans="1:4" s="714" customFormat="1">
      <c r="A106" s="741"/>
      <c r="D106" s="741"/>
    </row>
    <row r="107" spans="1:4" s="714" customFormat="1">
      <c r="A107" s="741"/>
      <c r="D107" s="741"/>
    </row>
    <row r="108" spans="1:4" s="714" customFormat="1">
      <c r="A108" s="741"/>
      <c r="D108" s="741"/>
    </row>
    <row r="109" spans="1:4" s="714" customFormat="1">
      <c r="A109" s="741"/>
      <c r="D109" s="741"/>
    </row>
    <row r="110" spans="1:4" s="714" customFormat="1">
      <c r="A110" s="741"/>
      <c r="D110" s="741"/>
    </row>
    <row r="111" spans="1:4" s="714" customFormat="1">
      <c r="A111" s="741"/>
      <c r="D111" s="741"/>
    </row>
    <row r="112" spans="1:4" s="714" customFormat="1">
      <c r="A112" s="741"/>
      <c r="D112" s="741"/>
    </row>
    <row r="113" spans="1:4" s="714" customFormat="1">
      <c r="A113" s="741"/>
      <c r="D113" s="741"/>
    </row>
    <row r="114" spans="1:4" s="714" customFormat="1">
      <c r="A114" s="741"/>
      <c r="D114" s="741"/>
    </row>
    <row r="115" spans="1:4" s="714" customFormat="1">
      <c r="A115" s="741"/>
      <c r="D115" s="741"/>
    </row>
    <row r="116" spans="1:4" s="714" customFormat="1">
      <c r="A116" s="741"/>
      <c r="D116" s="741"/>
    </row>
    <row r="117" spans="1:4" s="714" customFormat="1">
      <c r="A117" s="741"/>
      <c r="D117" s="741"/>
    </row>
    <row r="118" spans="1:4" s="714" customFormat="1">
      <c r="A118" s="741"/>
      <c r="D118" s="741"/>
    </row>
    <row r="119" spans="1:4" s="714" customFormat="1">
      <c r="A119" s="741"/>
      <c r="D119" s="741"/>
    </row>
    <row r="120" spans="1:4" s="714" customFormat="1">
      <c r="A120" s="741"/>
      <c r="D120" s="741"/>
    </row>
    <row r="121" spans="1:4" s="714" customFormat="1">
      <c r="A121" s="741"/>
      <c r="D121" s="741"/>
    </row>
    <row r="122" spans="1:4" s="714" customFormat="1">
      <c r="A122" s="741"/>
      <c r="D122" s="741"/>
    </row>
    <row r="123" spans="1:4" s="714" customFormat="1">
      <c r="A123" s="741"/>
      <c r="D123" s="741"/>
    </row>
    <row r="124" spans="1:4" s="714" customFormat="1">
      <c r="A124" s="741"/>
      <c r="D124" s="741"/>
    </row>
    <row r="125" spans="1:4" s="714" customFormat="1">
      <c r="A125" s="741"/>
      <c r="D125" s="741"/>
    </row>
    <row r="126" spans="1:4" s="714" customFormat="1">
      <c r="A126" s="741"/>
      <c r="D126" s="741"/>
    </row>
    <row r="127" spans="1:4" s="714" customFormat="1">
      <c r="A127" s="741"/>
      <c r="D127" s="741"/>
    </row>
    <row r="128" spans="1:4" s="714" customFormat="1">
      <c r="A128" s="741"/>
      <c r="D128" s="741"/>
    </row>
    <row r="129" spans="1:4" s="714" customFormat="1">
      <c r="A129" s="741"/>
      <c r="D129" s="741"/>
    </row>
    <row r="130" spans="1:4" s="714" customFormat="1">
      <c r="A130" s="741"/>
      <c r="D130" s="741"/>
    </row>
    <row r="131" spans="1:4" s="714" customFormat="1">
      <c r="A131" s="741"/>
      <c r="D131" s="741"/>
    </row>
    <row r="132" spans="1:4" s="714" customFormat="1">
      <c r="A132" s="741"/>
      <c r="D132" s="741"/>
    </row>
    <row r="133" spans="1:4" s="714" customFormat="1">
      <c r="A133" s="741"/>
      <c r="D133" s="741"/>
    </row>
    <row r="134" spans="1:4" s="714" customFormat="1">
      <c r="A134" s="741"/>
      <c r="D134" s="741"/>
    </row>
    <row r="135" spans="1:4" s="714" customFormat="1">
      <c r="A135" s="741"/>
      <c r="D135" s="741"/>
    </row>
    <row r="136" spans="1:4" s="714" customFormat="1">
      <c r="A136" s="741"/>
      <c r="D136" s="741"/>
    </row>
    <row r="137" spans="1:4" s="714" customFormat="1">
      <c r="A137" s="741"/>
      <c r="D137" s="741"/>
    </row>
    <row r="138" spans="1:4" s="714" customFormat="1">
      <c r="A138" s="741"/>
      <c r="D138" s="741"/>
    </row>
    <row r="139" spans="1:4" s="714" customFormat="1">
      <c r="A139" s="741"/>
      <c r="D139" s="741"/>
    </row>
    <row r="140" spans="1:4" s="714" customFormat="1">
      <c r="A140" s="741"/>
      <c r="D140" s="741"/>
    </row>
    <row r="141" spans="1:4" s="714" customFormat="1">
      <c r="A141" s="741"/>
      <c r="D141" s="741"/>
    </row>
    <row r="142" spans="1:4" s="714" customFormat="1">
      <c r="A142" s="741"/>
      <c r="D142" s="741"/>
    </row>
    <row r="143" spans="1:4" s="714" customFormat="1">
      <c r="A143" s="741"/>
      <c r="D143" s="741"/>
    </row>
    <row r="144" spans="1:4" s="714" customFormat="1">
      <c r="A144" s="741"/>
      <c r="D144" s="741"/>
    </row>
    <row r="145" spans="1:4" s="714" customFormat="1">
      <c r="A145" s="741"/>
      <c r="D145" s="741"/>
    </row>
    <row r="146" spans="1:4" s="714" customFormat="1">
      <c r="A146" s="741"/>
      <c r="D146" s="741"/>
    </row>
    <row r="147" spans="1:4" s="714" customFormat="1">
      <c r="A147" s="741"/>
      <c r="D147" s="741"/>
    </row>
    <row r="148" spans="1:4" s="714" customFormat="1">
      <c r="A148" s="741"/>
      <c r="D148" s="741"/>
    </row>
    <row r="149" spans="1:4" s="714" customFormat="1">
      <c r="A149" s="741"/>
      <c r="D149" s="741"/>
    </row>
    <row r="150" spans="1:4" s="714" customFormat="1">
      <c r="A150" s="741"/>
      <c r="D150" s="741"/>
    </row>
    <row r="151" spans="1:4" s="714" customFormat="1">
      <c r="A151" s="741"/>
      <c r="D151" s="741"/>
    </row>
    <row r="152" spans="1:4" s="714" customFormat="1">
      <c r="A152" s="741"/>
      <c r="D152" s="741"/>
    </row>
    <row r="153" spans="1:4" s="714" customFormat="1">
      <c r="A153" s="741"/>
      <c r="D153" s="741"/>
    </row>
    <row r="154" spans="1:4" s="714" customFormat="1">
      <c r="A154" s="741"/>
      <c r="D154" s="741"/>
    </row>
    <row r="155" spans="1:4" s="714" customFormat="1">
      <c r="A155" s="741"/>
      <c r="D155" s="741"/>
    </row>
    <row r="156" spans="1:4" s="714" customFormat="1">
      <c r="A156" s="741"/>
      <c r="D156" s="741"/>
    </row>
    <row r="157" spans="1:4" s="714" customFormat="1">
      <c r="A157" s="741"/>
      <c r="D157" s="741"/>
    </row>
    <row r="158" spans="1:4" s="714" customFormat="1">
      <c r="A158" s="741"/>
      <c r="D158" s="741"/>
    </row>
    <row r="159" spans="1:4" s="714" customFormat="1">
      <c r="A159" s="741"/>
      <c r="D159" s="741"/>
    </row>
    <row r="160" spans="1:4" s="714" customFormat="1">
      <c r="A160" s="741"/>
      <c r="D160" s="741"/>
    </row>
    <row r="161" spans="1:4" s="714" customFormat="1">
      <c r="A161" s="741"/>
      <c r="D161" s="741"/>
    </row>
    <row r="162" spans="1:4" s="714" customFormat="1">
      <c r="A162" s="741"/>
      <c r="D162" s="741"/>
    </row>
    <row r="163" spans="1:4" s="714" customFormat="1">
      <c r="A163" s="741"/>
      <c r="D163" s="741"/>
    </row>
    <row r="164" spans="1:4" s="714" customFormat="1">
      <c r="A164" s="741"/>
      <c r="D164" s="741"/>
    </row>
    <row r="165" spans="1:4" s="714" customFormat="1">
      <c r="A165" s="741"/>
      <c r="D165" s="741"/>
    </row>
    <row r="166" spans="1:4" s="714" customFormat="1">
      <c r="A166" s="741"/>
      <c r="D166" s="741"/>
    </row>
    <row r="167" spans="1:4" s="714" customFormat="1">
      <c r="A167" s="741"/>
      <c r="D167" s="741"/>
    </row>
    <row r="168" spans="1:4" s="714" customFormat="1">
      <c r="A168" s="741"/>
      <c r="D168" s="741"/>
    </row>
    <row r="169" spans="1:4" s="714" customFormat="1">
      <c r="A169" s="741"/>
      <c r="D169" s="741"/>
    </row>
    <row r="170" spans="1:4" s="714" customFormat="1">
      <c r="A170" s="741"/>
      <c r="D170" s="741"/>
    </row>
    <row r="171" spans="1:4" s="714" customFormat="1">
      <c r="A171" s="741"/>
      <c r="D171" s="741"/>
    </row>
    <row r="172" spans="1:4" s="714" customFormat="1">
      <c r="A172" s="741"/>
      <c r="D172" s="741"/>
    </row>
    <row r="173" spans="1:4" s="714" customFormat="1">
      <c r="A173" s="741"/>
      <c r="D173" s="741"/>
    </row>
    <row r="174" spans="1:4" s="714" customFormat="1">
      <c r="A174" s="741"/>
      <c r="D174" s="741"/>
    </row>
    <row r="175" spans="1:4" s="714" customFormat="1">
      <c r="A175" s="741"/>
      <c r="D175" s="741"/>
    </row>
    <row r="176" spans="1:4" s="714" customFormat="1">
      <c r="A176" s="741"/>
      <c r="D176" s="741"/>
    </row>
    <row r="177" spans="1:4" s="714" customFormat="1">
      <c r="A177" s="741"/>
      <c r="D177" s="741"/>
    </row>
    <row r="178" spans="1:4" s="714" customFormat="1">
      <c r="A178" s="741"/>
      <c r="D178" s="741"/>
    </row>
    <row r="179" spans="1:4" s="714" customFormat="1">
      <c r="A179" s="741"/>
      <c r="D179" s="741"/>
    </row>
    <row r="180" spans="1:4" s="714" customFormat="1">
      <c r="A180" s="741"/>
      <c r="D180" s="741"/>
    </row>
    <row r="181" spans="1:4" s="714" customFormat="1">
      <c r="A181" s="741"/>
      <c r="D181" s="741"/>
    </row>
  </sheetData>
  <mergeCells count="2">
    <mergeCell ref="A1:F1"/>
    <mergeCell ref="E23:F23"/>
  </mergeCells>
  <hyperlinks>
    <hyperlink ref="I1" r:id="rId1"/>
  </hyperlinks>
  <pageMargins left="0.85" right="0.32" top="0.36" bottom="0.35" header="0.26" footer="0.3"/>
  <pageSetup paperSize="9" scale="80" orientation="portrait" r:id="rId2"/>
  <headerFooter>
    <oddFooter>&amp;C&amp;14&amp;KFF0000एकवेळ अवश्य भेट द्या  http://mahazparogyakunion.in</oddFooter>
  </headerFooter>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dimension ref="A1:BH565"/>
  <sheetViews>
    <sheetView topLeftCell="A228" workbookViewId="0">
      <selection activeCell="D256" sqref="D256"/>
    </sheetView>
  </sheetViews>
  <sheetFormatPr defaultRowHeight="14.4"/>
  <cols>
    <col min="1" max="1" width="15.6640625" customWidth="1"/>
    <col min="2" max="2" width="14.109375" bestFit="1" customWidth="1"/>
    <col min="3" max="3" width="8" style="422" customWidth="1"/>
    <col min="4" max="4" width="11.6640625" bestFit="1" customWidth="1"/>
    <col min="5" max="5" width="11.88671875" style="422" customWidth="1"/>
    <col min="8" max="8" width="14.109375" bestFit="1" customWidth="1"/>
    <col min="9" max="9" width="17.6640625" customWidth="1"/>
    <col min="10" max="10" width="10.33203125" bestFit="1" customWidth="1"/>
    <col min="17" max="17" width="12.109375" customWidth="1"/>
  </cols>
  <sheetData>
    <row r="1" spans="1:60" ht="16.8" thickBot="1">
      <c r="B1" s="366" t="s">
        <v>1023</v>
      </c>
      <c r="C1" s="367" t="s">
        <v>1213</v>
      </c>
      <c r="D1" s="368" t="s">
        <v>1214</v>
      </c>
      <c r="E1" s="369" t="s">
        <v>1215</v>
      </c>
      <c r="H1" s="370" t="s">
        <v>1023</v>
      </c>
      <c r="J1" s="371" t="s">
        <v>1023</v>
      </c>
      <c r="K1" s="372"/>
      <c r="L1" s="373"/>
      <c r="M1" s="374"/>
      <c r="N1" s="375"/>
      <c r="O1" s="376"/>
      <c r="P1" s="373"/>
      <c r="Q1" s="373"/>
      <c r="R1" s="373"/>
      <c r="S1" s="360"/>
      <c r="T1" s="360"/>
      <c r="U1" s="360"/>
      <c r="V1" s="360"/>
      <c r="W1" s="360"/>
      <c r="X1" s="360"/>
      <c r="Y1" s="360"/>
      <c r="Z1" s="360"/>
      <c r="AA1" s="360"/>
      <c r="AB1" s="360"/>
      <c r="AC1" s="360"/>
      <c r="AD1" s="360"/>
      <c r="AE1" s="360"/>
      <c r="AF1" s="360"/>
      <c r="AG1" s="360"/>
      <c r="AH1" s="360"/>
      <c r="AI1" s="360"/>
      <c r="AJ1" s="360"/>
      <c r="AK1" s="360"/>
      <c r="AL1" s="377">
        <v>36500</v>
      </c>
      <c r="AM1" s="377">
        <v>40600</v>
      </c>
      <c r="AN1" s="377">
        <v>44400</v>
      </c>
      <c r="AO1" s="377">
        <v>51900</v>
      </c>
      <c r="AP1" s="377">
        <v>59200</v>
      </c>
      <c r="AQ1" s="377">
        <v>59200</v>
      </c>
      <c r="AR1" s="377">
        <v>72100</v>
      </c>
      <c r="AS1" s="377">
        <v>72100</v>
      </c>
      <c r="AT1" s="377">
        <v>72100</v>
      </c>
      <c r="AU1" s="377">
        <v>91400</v>
      </c>
      <c r="AV1" s="377"/>
      <c r="AW1" s="377">
        <v>91400</v>
      </c>
      <c r="AX1" s="377">
        <v>96900</v>
      </c>
      <c r="AY1" s="377">
        <v>107900</v>
      </c>
      <c r="AZ1" s="377">
        <v>114000</v>
      </c>
      <c r="BA1" s="377">
        <v>138000</v>
      </c>
      <c r="BB1" s="377">
        <v>160300</v>
      </c>
      <c r="BC1" s="377"/>
      <c r="BD1" s="377"/>
      <c r="BE1" s="377"/>
      <c r="BF1" s="378"/>
      <c r="BG1" s="378"/>
      <c r="BH1" s="378"/>
    </row>
    <row r="2" spans="1:60" ht="15.6">
      <c r="A2" s="436">
        <v>37987</v>
      </c>
      <c r="B2" s="379" t="s">
        <v>1216</v>
      </c>
      <c r="C2" s="370">
        <v>61</v>
      </c>
      <c r="D2" s="380"/>
      <c r="E2" s="381"/>
      <c r="H2" s="370"/>
      <c r="J2" s="434">
        <v>37987</v>
      </c>
      <c r="K2" s="433"/>
      <c r="L2" s="433"/>
      <c r="M2" s="433"/>
      <c r="N2" s="375"/>
      <c r="O2" s="1389"/>
      <c r="P2" s="1389"/>
      <c r="Q2" s="1389"/>
      <c r="R2" s="1389"/>
      <c r="U2" s="360"/>
      <c r="V2" s="360"/>
      <c r="W2" s="360"/>
      <c r="X2" s="360"/>
      <c r="Y2" s="360"/>
      <c r="Z2" s="360"/>
      <c r="AA2" s="360"/>
      <c r="AB2" s="360"/>
      <c r="AC2" s="360"/>
      <c r="AD2" s="360"/>
      <c r="AE2" s="360"/>
      <c r="AF2" s="360"/>
      <c r="AG2" s="360"/>
      <c r="AH2" s="360"/>
      <c r="AI2" s="360"/>
      <c r="AJ2" s="360"/>
      <c r="AK2" s="360"/>
      <c r="AL2" s="377"/>
      <c r="AM2" s="377"/>
      <c r="AN2" s="377"/>
      <c r="AO2" s="377"/>
      <c r="AP2" s="377"/>
      <c r="AQ2" s="377"/>
      <c r="AR2" s="377"/>
      <c r="AS2" s="377"/>
      <c r="AT2" s="377"/>
      <c r="AU2" s="377"/>
      <c r="AV2" s="377"/>
      <c r="AW2" s="377"/>
      <c r="AX2" s="377"/>
      <c r="AY2" s="377"/>
      <c r="AZ2" s="377"/>
      <c r="BA2" s="377"/>
      <c r="BB2" s="377"/>
      <c r="BC2" s="377"/>
      <c r="BD2" s="377"/>
      <c r="BE2" s="377"/>
      <c r="BF2" s="378"/>
      <c r="BG2" s="378"/>
      <c r="BH2" s="378"/>
    </row>
    <row r="3" spans="1:60" ht="15">
      <c r="A3" s="436">
        <v>38018</v>
      </c>
      <c r="B3" s="382" t="s">
        <v>1217</v>
      </c>
      <c r="C3" s="370">
        <v>61</v>
      </c>
      <c r="D3" s="383"/>
      <c r="E3" s="384"/>
      <c r="H3" s="370"/>
      <c r="J3" s="434">
        <v>38018</v>
      </c>
      <c r="K3" s="385"/>
      <c r="L3" s="386"/>
      <c r="M3" s="385"/>
      <c r="N3" s="375"/>
      <c r="O3" s="387"/>
      <c r="P3" s="388"/>
      <c r="Q3" s="388"/>
      <c r="R3" s="388"/>
      <c r="U3" s="360"/>
      <c r="V3" s="360"/>
      <c r="W3" s="360"/>
      <c r="X3" s="360"/>
      <c r="Y3" s="360"/>
      <c r="Z3" s="360"/>
      <c r="AA3" s="360"/>
      <c r="AB3" s="360"/>
      <c r="AC3" s="360"/>
      <c r="AD3" s="360"/>
      <c r="AE3" s="360"/>
      <c r="AF3" s="360"/>
      <c r="AG3" s="360"/>
      <c r="AH3" s="360"/>
      <c r="AI3" s="360"/>
      <c r="AJ3" s="360"/>
      <c r="AK3" s="360"/>
      <c r="AL3" s="377"/>
      <c r="AM3" s="377"/>
      <c r="AN3" s="377"/>
      <c r="AO3" s="377"/>
      <c r="AP3" s="377"/>
      <c r="AQ3" s="377"/>
      <c r="AR3" s="377"/>
      <c r="AS3" s="377"/>
      <c r="AT3" s="377"/>
      <c r="AU3" s="377"/>
      <c r="AV3" s="377"/>
      <c r="AW3" s="377"/>
      <c r="AX3" s="377"/>
      <c r="AY3" s="377"/>
      <c r="AZ3" s="377"/>
      <c r="BA3" s="377"/>
      <c r="BB3" s="377"/>
      <c r="BC3" s="377"/>
      <c r="BD3" s="377"/>
      <c r="BE3" s="377"/>
      <c r="BF3" s="378"/>
      <c r="BG3" s="378"/>
      <c r="BH3" s="378"/>
    </row>
    <row r="4" spans="1:60" ht="15">
      <c r="A4" s="436">
        <v>38047</v>
      </c>
      <c r="B4" s="382" t="s">
        <v>1218</v>
      </c>
      <c r="C4" s="370">
        <v>61</v>
      </c>
      <c r="D4" s="383"/>
      <c r="E4" s="384"/>
      <c r="H4" s="370"/>
      <c r="J4" s="434">
        <v>38047</v>
      </c>
      <c r="K4" s="385"/>
      <c r="L4" s="386"/>
      <c r="M4" s="385"/>
      <c r="N4" s="375"/>
      <c r="O4" s="388"/>
      <c r="P4" s="388"/>
      <c r="Q4" s="388"/>
      <c r="R4" s="388"/>
      <c r="U4" s="360"/>
      <c r="V4" s="360"/>
      <c r="W4" s="360"/>
      <c r="X4" s="360"/>
      <c r="Y4" s="360"/>
      <c r="Z4" s="360"/>
      <c r="AA4" s="360"/>
      <c r="AB4" s="360"/>
      <c r="AC4" s="360"/>
      <c r="AD4" s="360"/>
      <c r="AE4" s="360"/>
      <c r="AF4" s="360"/>
      <c r="AG4" s="360"/>
      <c r="AH4" s="360"/>
      <c r="AI4" s="360"/>
      <c r="AJ4" s="360"/>
      <c r="AK4" s="360"/>
      <c r="AL4" s="377"/>
      <c r="AM4" s="377"/>
      <c r="AN4" s="377"/>
      <c r="AO4" s="377"/>
      <c r="AP4" s="377"/>
      <c r="AQ4" s="377"/>
      <c r="AR4" s="377"/>
      <c r="AS4" s="377"/>
      <c r="AT4" s="377"/>
      <c r="AU4" s="377"/>
      <c r="AV4" s="377"/>
      <c r="AW4" s="377"/>
      <c r="AX4" s="377"/>
      <c r="AY4" s="377"/>
      <c r="AZ4" s="377"/>
      <c r="BA4" s="377"/>
      <c r="BB4" s="377"/>
      <c r="BC4" s="377"/>
      <c r="BD4" s="377"/>
      <c r="BE4" s="377"/>
      <c r="BF4" s="378"/>
      <c r="BG4" s="378"/>
      <c r="BH4" s="378"/>
    </row>
    <row r="5" spans="1:60" ht="15">
      <c r="A5" s="436">
        <v>38078</v>
      </c>
      <c r="B5" s="382" t="s">
        <v>1219</v>
      </c>
      <c r="C5" s="370">
        <v>61</v>
      </c>
      <c r="D5" s="383"/>
      <c r="E5" s="384"/>
      <c r="H5" s="370"/>
      <c r="J5" s="434">
        <v>38078</v>
      </c>
      <c r="K5" s="385"/>
      <c r="L5" s="386"/>
      <c r="M5" s="385"/>
      <c r="N5" s="375"/>
      <c r="O5" s="387"/>
      <c r="P5" s="388"/>
      <c r="Q5" s="388"/>
      <c r="R5" s="388"/>
      <c r="U5" s="360"/>
      <c r="V5" s="360"/>
      <c r="W5" s="360"/>
      <c r="X5" s="360"/>
      <c r="Y5" s="360"/>
      <c r="Z5" s="360"/>
      <c r="AA5" s="360"/>
      <c r="AB5" s="360"/>
      <c r="AC5" s="360"/>
      <c r="AD5" s="360"/>
      <c r="AE5" s="360"/>
      <c r="AF5" s="360"/>
      <c r="AG5" s="360"/>
      <c r="AH5" s="360"/>
      <c r="AI5" s="360"/>
      <c r="AJ5" s="360"/>
      <c r="AK5" s="360"/>
      <c r="AL5" s="377"/>
      <c r="AM5" s="377"/>
      <c r="AN5" s="377"/>
      <c r="AO5" s="377"/>
      <c r="AP5" s="377"/>
      <c r="AQ5" s="377"/>
      <c r="AR5" s="377"/>
      <c r="AS5" s="377"/>
      <c r="AT5" s="377"/>
      <c r="AU5" s="377"/>
      <c r="AV5" s="377"/>
      <c r="AW5" s="377"/>
      <c r="AX5" s="377"/>
      <c r="AY5" s="377"/>
      <c r="AZ5" s="377"/>
      <c r="BA5" s="377"/>
      <c r="BB5" s="377"/>
      <c r="BC5" s="377"/>
      <c r="BD5" s="377"/>
      <c r="BE5" s="377"/>
      <c r="BF5" s="378"/>
      <c r="BG5" s="378"/>
      <c r="BH5" s="378"/>
    </row>
    <row r="6" spans="1:60" ht="15">
      <c r="A6" s="436">
        <v>38108</v>
      </c>
      <c r="B6" s="382" t="s">
        <v>1220</v>
      </c>
      <c r="C6" s="370">
        <v>61</v>
      </c>
      <c r="D6" s="383"/>
      <c r="E6" s="384"/>
      <c r="H6" s="370"/>
      <c r="J6" s="434">
        <v>38108</v>
      </c>
      <c r="K6" s="385"/>
      <c r="L6" s="386"/>
      <c r="M6" s="385"/>
      <c r="N6" s="375"/>
      <c r="O6" s="388"/>
      <c r="P6" s="388"/>
      <c r="Q6" s="388"/>
      <c r="R6" s="388"/>
      <c r="U6" s="360"/>
      <c r="V6" s="360"/>
      <c r="W6" s="360"/>
      <c r="X6" s="360"/>
      <c r="Y6" s="360"/>
      <c r="Z6" s="360"/>
      <c r="AA6" s="360"/>
      <c r="AB6" s="360"/>
      <c r="AC6" s="360"/>
      <c r="AD6" s="360"/>
      <c r="AE6" s="360"/>
      <c r="AF6" s="360"/>
      <c r="AG6" s="360"/>
      <c r="AH6" s="360"/>
      <c r="AI6" s="360"/>
      <c r="AJ6" s="360"/>
      <c r="AK6" s="360"/>
      <c r="AL6" s="377"/>
      <c r="AM6" s="377"/>
      <c r="AN6" s="377"/>
      <c r="AO6" s="377"/>
      <c r="AP6" s="377"/>
      <c r="AQ6" s="377"/>
      <c r="AR6" s="377"/>
      <c r="AS6" s="377"/>
      <c r="AT6" s="377"/>
      <c r="AU6" s="377"/>
      <c r="AV6" s="377"/>
      <c r="AW6" s="377"/>
      <c r="AX6" s="377"/>
      <c r="AY6" s="377"/>
      <c r="AZ6" s="377"/>
      <c r="BA6" s="377"/>
      <c r="BB6" s="377"/>
      <c r="BC6" s="377"/>
      <c r="BD6" s="377"/>
      <c r="BE6" s="377"/>
      <c r="BF6" s="378"/>
      <c r="BG6" s="378"/>
      <c r="BH6" s="378"/>
    </row>
    <row r="7" spans="1:60" ht="15">
      <c r="A7" s="436">
        <v>38139</v>
      </c>
      <c r="B7" s="382" t="s">
        <v>1221</v>
      </c>
      <c r="C7" s="370">
        <v>61</v>
      </c>
      <c r="D7" s="383"/>
      <c r="E7" s="384"/>
      <c r="H7" s="370"/>
      <c r="J7" s="434">
        <v>38139</v>
      </c>
      <c r="K7" s="385"/>
      <c r="L7" s="386"/>
      <c r="M7" s="385"/>
      <c r="N7" s="375"/>
      <c r="O7" s="388"/>
      <c r="P7" s="388"/>
      <c r="Q7" s="388"/>
      <c r="R7" s="388"/>
      <c r="U7" s="360"/>
      <c r="V7" s="360"/>
      <c r="W7" s="360"/>
      <c r="X7" s="360"/>
      <c r="Y7" s="360"/>
      <c r="Z7" s="360"/>
      <c r="AA7" s="360"/>
      <c r="AB7" s="360"/>
      <c r="AC7" s="360"/>
      <c r="AD7" s="360"/>
      <c r="AE7" s="360"/>
      <c r="AF7" s="360"/>
      <c r="AG7" s="360"/>
      <c r="AH7" s="360"/>
      <c r="AI7" s="360"/>
      <c r="AJ7" s="360"/>
      <c r="AK7" s="360"/>
      <c r="AL7" s="377"/>
      <c r="AM7" s="377"/>
      <c r="AN7" s="377"/>
      <c r="AO7" s="377"/>
      <c r="AP7" s="377"/>
      <c r="AQ7" s="377"/>
      <c r="AR7" s="377"/>
      <c r="AS7" s="377"/>
      <c r="AT7" s="377"/>
      <c r="AU7" s="377"/>
      <c r="AV7" s="377"/>
      <c r="AW7" s="377"/>
      <c r="AX7" s="377"/>
      <c r="AY7" s="377"/>
      <c r="AZ7" s="377"/>
      <c r="BA7" s="377"/>
      <c r="BB7" s="377"/>
      <c r="BC7" s="377"/>
      <c r="BD7" s="377"/>
      <c r="BE7" s="377"/>
      <c r="BF7" s="378"/>
      <c r="BG7" s="378"/>
      <c r="BH7" s="378"/>
    </row>
    <row r="8" spans="1:60" ht="15">
      <c r="A8" s="436">
        <v>38169</v>
      </c>
      <c r="B8" s="382" t="s">
        <v>1222</v>
      </c>
      <c r="C8" s="370">
        <v>61</v>
      </c>
      <c r="D8" s="383"/>
      <c r="E8" s="384"/>
      <c r="H8" s="370"/>
      <c r="J8" s="434">
        <v>38169</v>
      </c>
      <c r="K8" s="385"/>
      <c r="L8" s="386"/>
      <c r="M8" s="385"/>
      <c r="N8" s="375"/>
      <c r="O8" s="388"/>
      <c r="P8" s="388"/>
      <c r="Q8" s="388"/>
      <c r="R8" s="388"/>
      <c r="U8" s="360"/>
      <c r="V8" s="360"/>
      <c r="W8" s="360"/>
      <c r="X8" s="360"/>
      <c r="Y8" s="360"/>
      <c r="Z8" s="360"/>
      <c r="AA8" s="360"/>
      <c r="AB8" s="360"/>
      <c r="AC8" s="360"/>
      <c r="AD8" s="360"/>
      <c r="AE8" s="360"/>
      <c r="AF8" s="360"/>
      <c r="AG8" s="360"/>
      <c r="AH8" s="360"/>
      <c r="AI8" s="360"/>
      <c r="AJ8" s="360"/>
      <c r="AK8" s="360"/>
      <c r="AL8" s="377"/>
      <c r="AM8" s="377"/>
      <c r="AN8" s="377"/>
      <c r="AO8" s="377"/>
      <c r="AP8" s="377"/>
      <c r="AQ8" s="377"/>
      <c r="AR8" s="377"/>
      <c r="AS8" s="377"/>
      <c r="AT8" s="377"/>
      <c r="AU8" s="377"/>
      <c r="AV8" s="377"/>
      <c r="AW8" s="377"/>
      <c r="AX8" s="377"/>
      <c r="AY8" s="377"/>
      <c r="AZ8" s="377"/>
      <c r="BA8" s="377"/>
      <c r="BB8" s="377"/>
      <c r="BC8" s="377"/>
      <c r="BD8" s="377"/>
      <c r="BE8" s="377"/>
      <c r="BF8" s="378"/>
      <c r="BG8" s="378"/>
      <c r="BH8" s="378"/>
    </row>
    <row r="9" spans="1:60" ht="15">
      <c r="A9" s="436">
        <v>38200</v>
      </c>
      <c r="B9" s="382" t="s">
        <v>1223</v>
      </c>
      <c r="C9" s="389">
        <v>11</v>
      </c>
      <c r="D9" s="383"/>
      <c r="E9" s="384"/>
      <c r="H9" s="370"/>
      <c r="J9" s="434">
        <v>38200</v>
      </c>
      <c r="K9" s="385"/>
      <c r="L9" s="386"/>
      <c r="M9" s="385"/>
      <c r="N9" s="375"/>
      <c r="O9" s="388"/>
      <c r="P9" s="388"/>
      <c r="Q9" s="388"/>
      <c r="R9" s="388"/>
      <c r="U9" s="360"/>
      <c r="V9" s="360"/>
      <c r="W9" s="360"/>
      <c r="X9" s="360"/>
      <c r="Y9" s="360"/>
      <c r="Z9" s="360"/>
      <c r="AA9" s="360"/>
      <c r="AB9" s="360"/>
      <c r="AC9" s="360"/>
      <c r="AD9" s="360"/>
      <c r="AE9" s="360"/>
      <c r="AF9" s="360"/>
      <c r="AG9" s="360"/>
      <c r="AH9" s="360"/>
      <c r="AI9" s="360"/>
      <c r="AJ9" s="360"/>
      <c r="AK9" s="360"/>
      <c r="AL9" s="377"/>
      <c r="AM9" s="377"/>
      <c r="AN9" s="377"/>
      <c r="AO9" s="377"/>
      <c r="AP9" s="377"/>
      <c r="AQ9" s="377"/>
      <c r="AR9" s="377"/>
      <c r="AS9" s="377"/>
      <c r="AT9" s="377"/>
      <c r="AU9" s="377"/>
      <c r="AV9" s="377"/>
      <c r="AW9" s="377"/>
      <c r="AX9" s="377"/>
      <c r="AY9" s="377"/>
      <c r="AZ9" s="377"/>
      <c r="BA9" s="377"/>
      <c r="BB9" s="377"/>
      <c r="BC9" s="377"/>
      <c r="BD9" s="377"/>
      <c r="BE9" s="377"/>
      <c r="BF9" s="378"/>
      <c r="BG9" s="378"/>
      <c r="BH9" s="378"/>
    </row>
    <row r="10" spans="1:60" ht="15">
      <c r="A10" s="436">
        <v>38231</v>
      </c>
      <c r="B10" s="382" t="s">
        <v>1224</v>
      </c>
      <c r="C10" s="389">
        <v>11</v>
      </c>
      <c r="D10" s="383"/>
      <c r="E10" s="384"/>
      <c r="H10" s="370"/>
      <c r="J10" s="434">
        <v>38231</v>
      </c>
      <c r="K10" s="385"/>
      <c r="L10" s="386"/>
      <c r="M10" s="385"/>
      <c r="N10" s="375"/>
      <c r="O10" s="388"/>
      <c r="P10" s="388"/>
      <c r="Q10" s="388"/>
      <c r="R10" s="388"/>
      <c r="U10" s="360"/>
      <c r="V10" s="360"/>
      <c r="W10" s="360"/>
      <c r="X10" s="360"/>
      <c r="Y10" s="360"/>
      <c r="Z10" s="360"/>
      <c r="AA10" s="360"/>
      <c r="AB10" s="360"/>
      <c r="AC10" s="360"/>
      <c r="AD10" s="360"/>
      <c r="AE10" s="360"/>
      <c r="AF10" s="360"/>
      <c r="AG10" s="360"/>
      <c r="AH10" s="360"/>
      <c r="AI10" s="360"/>
      <c r="AJ10" s="360"/>
      <c r="AK10" s="360"/>
      <c r="AL10" s="377"/>
      <c r="AM10" s="377"/>
      <c r="AN10" s="377"/>
      <c r="AO10" s="377"/>
      <c r="AP10" s="377"/>
      <c r="AQ10" s="377"/>
      <c r="AR10" s="377"/>
      <c r="AS10" s="377"/>
      <c r="AT10" s="377"/>
      <c r="AU10" s="377"/>
      <c r="AV10" s="377"/>
      <c r="AW10" s="377"/>
      <c r="AX10" s="377"/>
      <c r="AY10" s="377"/>
      <c r="AZ10" s="377"/>
      <c r="BA10" s="377"/>
      <c r="BB10" s="377"/>
      <c r="BC10" s="377"/>
      <c r="BD10" s="377"/>
      <c r="BE10" s="377"/>
      <c r="BF10" s="378"/>
      <c r="BG10" s="378"/>
      <c r="BH10" s="378"/>
    </row>
    <row r="11" spans="1:60" ht="15">
      <c r="A11" s="436">
        <v>38261</v>
      </c>
      <c r="B11" s="382" t="s">
        <v>1225</v>
      </c>
      <c r="C11" s="389">
        <v>11</v>
      </c>
      <c r="D11" s="383"/>
      <c r="E11" s="384"/>
      <c r="H11" s="370"/>
      <c r="J11" s="434">
        <v>38261</v>
      </c>
      <c r="K11" s="385"/>
      <c r="L11" s="386"/>
      <c r="M11" s="385"/>
      <c r="N11" s="375"/>
      <c r="O11" s="388"/>
      <c r="P11" s="388"/>
      <c r="Q11" s="388"/>
      <c r="R11" s="388"/>
      <c r="U11" s="360"/>
      <c r="V11" s="360"/>
      <c r="W11" s="360"/>
      <c r="X11" s="360"/>
      <c r="Y11" s="360"/>
      <c r="Z11" s="360"/>
      <c r="AA11" s="360"/>
      <c r="AB11" s="360"/>
      <c r="AC11" s="360"/>
      <c r="AD11" s="360"/>
      <c r="AE11" s="360"/>
      <c r="AF11" s="360"/>
      <c r="AG11" s="360"/>
      <c r="AH11" s="360"/>
      <c r="AI11" s="360"/>
      <c r="AJ11" s="360"/>
      <c r="AK11" s="360"/>
      <c r="AL11" s="377"/>
      <c r="AM11" s="377"/>
      <c r="AN11" s="377"/>
      <c r="AO11" s="377"/>
      <c r="AP11" s="377"/>
      <c r="AQ11" s="377"/>
      <c r="AR11" s="377"/>
      <c r="AS11" s="377"/>
      <c r="AT11" s="377"/>
      <c r="AU11" s="377"/>
      <c r="AV11" s="377"/>
      <c r="AW11" s="377"/>
      <c r="AX11" s="377"/>
      <c r="AY11" s="377"/>
      <c r="AZ11" s="377"/>
      <c r="BA11" s="377"/>
      <c r="BB11" s="377"/>
      <c r="BC11" s="377"/>
      <c r="BD11" s="377"/>
      <c r="BE11" s="377"/>
      <c r="BF11" s="378"/>
      <c r="BG11" s="378"/>
      <c r="BH11" s="378"/>
    </row>
    <row r="12" spans="1:60" ht="15">
      <c r="A12" s="436">
        <v>38292</v>
      </c>
      <c r="B12" s="382" t="s">
        <v>1226</v>
      </c>
      <c r="C12" s="389">
        <v>11</v>
      </c>
      <c r="D12" s="383"/>
      <c r="E12" s="384"/>
      <c r="H12" s="370"/>
      <c r="J12" s="434">
        <v>38292</v>
      </c>
      <c r="K12" s="385"/>
      <c r="L12" s="386"/>
      <c r="M12" s="385"/>
      <c r="N12" s="375"/>
      <c r="O12" s="388"/>
      <c r="P12" s="388"/>
      <c r="Q12" s="388"/>
      <c r="R12" s="390"/>
      <c r="U12" s="360"/>
      <c r="V12" s="360"/>
      <c r="W12" s="360"/>
      <c r="X12" s="360"/>
      <c r="Y12" s="360"/>
      <c r="Z12" s="360"/>
      <c r="AA12" s="360"/>
      <c r="AB12" s="360"/>
      <c r="AC12" s="360"/>
      <c r="AD12" s="360"/>
      <c r="AE12" s="360"/>
      <c r="AF12" s="360"/>
      <c r="AG12" s="360"/>
      <c r="AH12" s="360"/>
      <c r="AI12" s="360"/>
      <c r="AJ12" s="360"/>
      <c r="AK12" s="360"/>
      <c r="AL12" s="377"/>
      <c r="AM12" s="377"/>
      <c r="AN12" s="377"/>
      <c r="AO12" s="377"/>
      <c r="AP12" s="377"/>
      <c r="AQ12" s="377"/>
      <c r="AR12" s="377"/>
      <c r="AS12" s="377"/>
      <c r="AT12" s="377"/>
      <c r="AU12" s="377"/>
      <c r="AV12" s="377"/>
      <c r="AW12" s="377"/>
      <c r="AX12" s="377"/>
      <c r="AY12" s="377"/>
      <c r="AZ12" s="377"/>
      <c r="BA12" s="377"/>
      <c r="BB12" s="377"/>
      <c r="BC12" s="377"/>
      <c r="BD12" s="377"/>
      <c r="BE12" s="377"/>
      <c r="BF12" s="378"/>
      <c r="BG12" s="378"/>
      <c r="BH12" s="378"/>
    </row>
    <row r="13" spans="1:60" ht="15">
      <c r="A13" s="436">
        <v>38322</v>
      </c>
      <c r="B13" s="382" t="s">
        <v>1227</v>
      </c>
      <c r="C13" s="389">
        <v>11</v>
      </c>
      <c r="D13" s="383"/>
      <c r="E13" s="384"/>
      <c r="H13" s="370"/>
      <c r="J13" s="434">
        <v>38322</v>
      </c>
      <c r="K13" s="385"/>
      <c r="L13" s="386"/>
      <c r="M13" s="385"/>
      <c r="N13" s="375"/>
      <c r="O13" s="388"/>
      <c r="P13" s="388"/>
      <c r="Q13" s="388"/>
      <c r="R13" s="391"/>
      <c r="U13" s="360"/>
      <c r="V13" s="360"/>
      <c r="W13" s="360"/>
      <c r="X13" s="360"/>
      <c r="Y13" s="360"/>
      <c r="Z13" s="360"/>
      <c r="AA13" s="360"/>
      <c r="AB13" s="360"/>
      <c r="AC13" s="360"/>
      <c r="AD13" s="360"/>
      <c r="AE13" s="360"/>
      <c r="AF13" s="360"/>
      <c r="AG13" s="360"/>
      <c r="AH13" s="360"/>
      <c r="AI13" s="360"/>
      <c r="AJ13" s="360"/>
      <c r="AK13" s="360"/>
      <c r="AL13" s="377"/>
      <c r="AM13" s="377"/>
      <c r="AN13" s="377"/>
      <c r="AO13" s="377"/>
      <c r="AP13" s="377"/>
      <c r="AQ13" s="377"/>
      <c r="AR13" s="377"/>
      <c r="AS13" s="377"/>
      <c r="AT13" s="377"/>
      <c r="AU13" s="377"/>
      <c r="AV13" s="377"/>
      <c r="AW13" s="377"/>
      <c r="AX13" s="377"/>
      <c r="AY13" s="377"/>
      <c r="AZ13" s="377"/>
      <c r="BA13" s="377"/>
      <c r="BB13" s="377"/>
      <c r="BC13" s="377"/>
      <c r="BD13" s="377"/>
      <c r="BE13" s="377"/>
      <c r="BF13" s="378"/>
      <c r="BG13" s="378"/>
      <c r="BH13" s="378"/>
    </row>
    <row r="14" spans="1:60" ht="15">
      <c r="A14" s="436">
        <v>38353</v>
      </c>
      <c r="B14" s="382" t="s">
        <v>1228</v>
      </c>
      <c r="C14" s="389">
        <v>11</v>
      </c>
      <c r="D14" s="383"/>
      <c r="E14" s="384"/>
      <c r="H14" s="370"/>
      <c r="J14" s="434">
        <v>38353</v>
      </c>
      <c r="K14" s="385"/>
      <c r="L14" s="386"/>
      <c r="M14" s="385"/>
      <c r="N14" s="375"/>
      <c r="O14" s="387"/>
      <c r="P14" s="388"/>
      <c r="Q14" s="388"/>
      <c r="R14" s="391"/>
      <c r="U14" s="360"/>
      <c r="V14" s="360"/>
      <c r="W14" s="360"/>
      <c r="X14" s="360"/>
      <c r="Y14" s="360"/>
      <c r="Z14" s="360"/>
      <c r="AA14" s="360"/>
      <c r="AB14" s="360"/>
      <c r="AC14" s="360"/>
      <c r="AD14" s="360"/>
      <c r="AE14" s="360"/>
      <c r="AF14" s="360"/>
      <c r="AG14" s="360"/>
      <c r="AH14" s="360"/>
      <c r="AI14" s="360"/>
      <c r="AJ14" s="360"/>
      <c r="AK14" s="360"/>
      <c r="AL14" s="377"/>
      <c r="AM14" s="377"/>
      <c r="AN14" s="377"/>
      <c r="AO14" s="377"/>
      <c r="AP14" s="377"/>
      <c r="AQ14" s="377"/>
      <c r="AR14" s="377"/>
      <c r="AS14" s="377"/>
      <c r="AT14" s="377"/>
      <c r="AU14" s="377"/>
      <c r="AV14" s="377"/>
      <c r="AW14" s="377"/>
      <c r="AX14" s="377"/>
      <c r="AY14" s="377"/>
      <c r="AZ14" s="377"/>
      <c r="BA14" s="377"/>
      <c r="BB14" s="377"/>
      <c r="BC14" s="377"/>
      <c r="BD14" s="377"/>
      <c r="BE14" s="377"/>
      <c r="BF14" s="378"/>
      <c r="BG14" s="378"/>
      <c r="BH14" s="378"/>
    </row>
    <row r="15" spans="1:60" ht="16.2">
      <c r="A15" s="436">
        <v>38384</v>
      </c>
      <c r="B15" s="382" t="s">
        <v>1229</v>
      </c>
      <c r="C15" s="389">
        <v>11</v>
      </c>
      <c r="D15" s="383"/>
      <c r="E15" s="384"/>
      <c r="H15" s="370"/>
      <c r="J15" s="434">
        <v>38384</v>
      </c>
      <c r="K15" s="385"/>
      <c r="L15" s="1390"/>
      <c r="M15" s="1391"/>
      <c r="N15" s="375"/>
      <c r="O15" s="376"/>
      <c r="P15" s="373"/>
      <c r="Q15" s="373"/>
      <c r="R15" s="373"/>
      <c r="U15" s="360"/>
      <c r="V15" s="360"/>
      <c r="W15" s="360"/>
      <c r="X15" s="360"/>
      <c r="Y15" s="360"/>
      <c r="Z15" s="360"/>
      <c r="AA15" s="360"/>
      <c r="AB15" s="360"/>
      <c r="AC15" s="360"/>
      <c r="AD15" s="360"/>
      <c r="AE15" s="360"/>
      <c r="AF15" s="360"/>
      <c r="AG15" s="360"/>
      <c r="AH15" s="360"/>
      <c r="AI15" s="360"/>
      <c r="AJ15" s="360"/>
      <c r="AK15" s="360"/>
      <c r="AL15" s="377"/>
      <c r="AM15" s="377"/>
      <c r="AN15" s="377"/>
      <c r="AO15" s="377"/>
      <c r="AP15" s="377"/>
      <c r="AQ15" s="377"/>
      <c r="AR15" s="377"/>
      <c r="AS15" s="377"/>
      <c r="AT15" s="377"/>
      <c r="AU15" s="377"/>
      <c r="AV15" s="377"/>
      <c r="AW15" s="377"/>
      <c r="AX15" s="377"/>
      <c r="AY15" s="377"/>
      <c r="AZ15" s="377"/>
      <c r="BA15" s="377"/>
      <c r="BB15" s="377"/>
      <c r="BC15" s="377"/>
      <c r="BD15" s="377"/>
      <c r="BE15" s="377"/>
      <c r="BF15" s="378"/>
      <c r="BG15" s="378"/>
      <c r="BH15" s="378"/>
    </row>
    <row r="16" spans="1:60" ht="16.2">
      <c r="A16" s="436">
        <v>38412</v>
      </c>
      <c r="B16" s="382" t="s">
        <v>1230</v>
      </c>
      <c r="C16" s="389">
        <v>11</v>
      </c>
      <c r="D16" s="383"/>
      <c r="E16" s="384"/>
      <c r="H16" s="370"/>
      <c r="J16" s="434">
        <v>38412</v>
      </c>
      <c r="K16" s="385"/>
      <c r="L16" s="1390"/>
      <c r="M16" s="1391"/>
      <c r="N16" s="375"/>
      <c r="O16" s="376"/>
      <c r="P16" s="373"/>
      <c r="Q16" s="373"/>
      <c r="R16" s="373"/>
      <c r="U16" s="360"/>
      <c r="V16" s="360"/>
      <c r="W16" s="360"/>
      <c r="X16" s="360"/>
      <c r="Y16" s="360"/>
      <c r="Z16" s="360"/>
      <c r="AA16" s="360"/>
      <c r="AB16" s="360"/>
      <c r="AC16" s="360"/>
      <c r="AD16" s="360"/>
      <c r="AE16" s="360"/>
      <c r="AF16" s="360"/>
      <c r="AG16" s="360"/>
      <c r="AH16" s="360"/>
      <c r="AI16" s="360"/>
      <c r="AJ16" s="360"/>
      <c r="AK16" s="360"/>
      <c r="AL16" s="377"/>
      <c r="AM16" s="377"/>
      <c r="AN16" s="377"/>
      <c r="AO16" s="377"/>
      <c r="AP16" s="377"/>
      <c r="AQ16" s="377"/>
      <c r="AR16" s="377"/>
      <c r="AS16" s="377"/>
      <c r="AT16" s="377"/>
      <c r="AU16" s="377"/>
      <c r="AV16" s="377"/>
      <c r="AW16" s="377"/>
      <c r="AX16" s="377"/>
      <c r="AY16" s="377"/>
      <c r="AZ16" s="377"/>
      <c r="BA16" s="377"/>
      <c r="BB16" s="377"/>
      <c r="BC16" s="377"/>
      <c r="BD16" s="377"/>
      <c r="BE16" s="377"/>
      <c r="BF16" s="378"/>
      <c r="BG16" s="378"/>
      <c r="BH16" s="378"/>
    </row>
    <row r="17" spans="1:60" ht="16.2">
      <c r="A17" s="436">
        <v>38443</v>
      </c>
      <c r="B17" s="382" t="s">
        <v>1231</v>
      </c>
      <c r="C17" s="389">
        <v>14</v>
      </c>
      <c r="D17" s="383"/>
      <c r="E17" s="384"/>
      <c r="H17" s="370"/>
      <c r="J17" s="434">
        <v>38443</v>
      </c>
      <c r="K17" s="372"/>
      <c r="L17" s="373"/>
      <c r="M17" s="374"/>
      <c r="N17" s="375"/>
      <c r="O17" s="376"/>
      <c r="P17" s="373"/>
      <c r="Q17" s="373"/>
      <c r="R17" s="373"/>
      <c r="U17" s="360"/>
      <c r="V17" s="360"/>
      <c r="W17" s="360"/>
      <c r="X17" s="360"/>
      <c r="Y17" s="360"/>
      <c r="Z17" s="360"/>
      <c r="AA17" s="360"/>
      <c r="AB17" s="360"/>
      <c r="AC17" s="360"/>
      <c r="AD17" s="360"/>
      <c r="AE17" s="360"/>
      <c r="AF17" s="360"/>
      <c r="AG17" s="360"/>
      <c r="AH17" s="360"/>
      <c r="AI17" s="360"/>
      <c r="AJ17" s="360"/>
      <c r="AK17" s="360"/>
      <c r="AL17" s="377"/>
      <c r="AM17" s="377"/>
      <c r="AN17" s="377"/>
      <c r="AO17" s="377"/>
      <c r="AP17" s="377"/>
      <c r="AQ17" s="377"/>
      <c r="AR17" s="377"/>
      <c r="AS17" s="377"/>
      <c r="AT17" s="377"/>
      <c r="AU17" s="377"/>
      <c r="AV17" s="377"/>
      <c r="AW17" s="377"/>
      <c r="AX17" s="377"/>
      <c r="AY17" s="377"/>
      <c r="AZ17" s="377"/>
      <c r="BA17" s="377"/>
      <c r="BB17" s="377"/>
      <c r="BC17" s="377"/>
      <c r="BD17" s="377"/>
      <c r="BE17" s="377"/>
      <c r="BF17" s="378"/>
      <c r="BG17" s="378"/>
      <c r="BH17" s="378"/>
    </row>
    <row r="18" spans="1:60" ht="16.2">
      <c r="A18" s="436">
        <v>38473</v>
      </c>
      <c r="B18" s="382" t="s">
        <v>1232</v>
      </c>
      <c r="C18" s="389">
        <v>14</v>
      </c>
      <c r="D18" s="383"/>
      <c r="E18" s="384"/>
      <c r="H18" s="370"/>
      <c r="J18" s="434">
        <v>38473</v>
      </c>
      <c r="K18" s="372"/>
      <c r="L18" s="360"/>
      <c r="M18" s="374"/>
      <c r="N18" s="375"/>
      <c r="O18" s="376"/>
      <c r="P18" s="360"/>
      <c r="Q18" s="360"/>
      <c r="R18" s="360"/>
      <c r="U18" s="360"/>
      <c r="V18" s="360"/>
      <c r="W18" s="360"/>
      <c r="X18" s="360"/>
      <c r="Y18" s="360"/>
      <c r="Z18" s="360"/>
      <c r="AA18" s="360"/>
      <c r="AB18" s="360"/>
      <c r="AC18" s="360"/>
      <c r="AD18" s="360"/>
      <c r="AE18" s="360"/>
      <c r="AF18" s="360"/>
      <c r="AG18" s="360"/>
      <c r="AH18" s="360"/>
      <c r="AI18" s="360"/>
      <c r="AJ18" s="360"/>
      <c r="AK18" s="360"/>
      <c r="AL18" s="377"/>
      <c r="AM18" s="377"/>
      <c r="AN18" s="377"/>
      <c r="AO18" s="377"/>
      <c r="AP18" s="377"/>
      <c r="AQ18" s="377"/>
      <c r="AR18" s="377"/>
      <c r="AS18" s="377"/>
      <c r="AT18" s="377"/>
      <c r="AU18" s="377"/>
      <c r="AV18" s="377"/>
      <c r="AW18" s="377"/>
      <c r="AX18" s="377"/>
      <c r="AY18" s="377"/>
      <c r="AZ18" s="377"/>
      <c r="BA18" s="377"/>
      <c r="BB18" s="377"/>
      <c r="BC18" s="377"/>
      <c r="BD18" s="377"/>
      <c r="BE18" s="377"/>
      <c r="BF18" s="378"/>
      <c r="BG18" s="378"/>
      <c r="BH18" s="378"/>
    </row>
    <row r="19" spans="1:60" ht="16.2">
      <c r="A19" s="436">
        <v>38504</v>
      </c>
      <c r="B19" s="382" t="s">
        <v>1233</v>
      </c>
      <c r="C19" s="389">
        <v>14</v>
      </c>
      <c r="D19" s="383"/>
      <c r="E19" s="384"/>
      <c r="H19" s="370"/>
      <c r="J19" s="434">
        <v>38504</v>
      </c>
      <c r="K19" s="372"/>
      <c r="L19" s="360"/>
      <c r="M19" s="374"/>
      <c r="N19" s="375"/>
      <c r="O19" s="376"/>
      <c r="P19" s="360"/>
      <c r="Q19" s="360"/>
      <c r="R19" s="360"/>
      <c r="U19" s="360"/>
      <c r="V19" s="360"/>
      <c r="W19" s="360"/>
      <c r="X19" s="360"/>
      <c r="Y19" s="360"/>
      <c r="Z19" s="360"/>
      <c r="AA19" s="360"/>
      <c r="AB19" s="360"/>
      <c r="AC19" s="360"/>
      <c r="AD19" s="360"/>
      <c r="AE19" s="360"/>
      <c r="AF19" s="360"/>
      <c r="AG19" s="360"/>
      <c r="AH19" s="360"/>
      <c r="AI19" s="360"/>
      <c r="AJ19" s="360"/>
      <c r="AK19" s="360"/>
      <c r="AL19" s="377"/>
      <c r="AM19" s="377"/>
      <c r="AN19" s="377"/>
      <c r="AO19" s="377"/>
      <c r="AP19" s="377"/>
      <c r="AQ19" s="377"/>
      <c r="AR19" s="377"/>
      <c r="AS19" s="377"/>
      <c r="AT19" s="377"/>
      <c r="AU19" s="377"/>
      <c r="AV19" s="377"/>
      <c r="AW19" s="377"/>
      <c r="AX19" s="377"/>
      <c r="AY19" s="377"/>
      <c r="AZ19" s="377"/>
      <c r="BA19" s="377"/>
      <c r="BB19" s="377"/>
      <c r="BC19" s="377"/>
      <c r="BD19" s="377"/>
      <c r="BE19" s="377"/>
      <c r="BF19" s="378"/>
      <c r="BG19" s="378"/>
      <c r="BH19" s="378"/>
    </row>
    <row r="20" spans="1:60" ht="16.2">
      <c r="A20" s="436">
        <v>38534</v>
      </c>
      <c r="B20" s="382" t="s">
        <v>1234</v>
      </c>
      <c r="C20" s="389">
        <v>17</v>
      </c>
      <c r="D20" s="383"/>
      <c r="E20" s="384"/>
      <c r="H20" s="370"/>
      <c r="J20" s="434">
        <v>38534</v>
      </c>
      <c r="K20" s="372"/>
      <c r="L20" s="360"/>
      <c r="M20" s="374"/>
      <c r="N20" s="375"/>
      <c r="O20" s="376"/>
      <c r="P20" s="360"/>
      <c r="Q20" s="360"/>
      <c r="R20" s="360"/>
      <c r="U20" s="360"/>
      <c r="V20" s="360"/>
      <c r="W20" s="360"/>
      <c r="X20" s="360"/>
      <c r="Y20" s="360"/>
      <c r="Z20" s="360"/>
      <c r="AA20" s="360"/>
      <c r="AB20" s="360"/>
      <c r="AC20" s="360"/>
      <c r="AD20" s="360"/>
      <c r="AE20" s="360"/>
      <c r="AF20" s="360"/>
      <c r="AG20" s="360"/>
      <c r="AH20" s="360"/>
      <c r="AI20" s="360"/>
      <c r="AJ20" s="360"/>
      <c r="AK20" s="360"/>
      <c r="AL20" s="377"/>
      <c r="AM20" s="377"/>
      <c r="AN20" s="377"/>
      <c r="AO20" s="377"/>
      <c r="AP20" s="377"/>
      <c r="AQ20" s="377"/>
      <c r="AR20" s="377"/>
      <c r="AS20" s="377"/>
      <c r="AT20" s="377"/>
      <c r="AU20" s="377"/>
      <c r="AV20" s="377"/>
      <c r="AW20" s="377"/>
      <c r="AX20" s="377"/>
      <c r="AY20" s="377"/>
      <c r="AZ20" s="377"/>
      <c r="BA20" s="377"/>
      <c r="BB20" s="377"/>
      <c r="BC20" s="377"/>
      <c r="BD20" s="377"/>
      <c r="BE20" s="377"/>
      <c r="BF20" s="378"/>
      <c r="BG20" s="378"/>
      <c r="BH20" s="378"/>
    </row>
    <row r="21" spans="1:60" ht="16.2">
      <c r="A21" s="436">
        <v>38565</v>
      </c>
      <c r="B21" s="382" t="s">
        <v>1235</v>
      </c>
      <c r="C21" s="389">
        <v>17</v>
      </c>
      <c r="D21" s="383"/>
      <c r="E21" s="384"/>
      <c r="H21" s="370"/>
      <c r="J21" s="434">
        <v>38565</v>
      </c>
      <c r="K21" s="372"/>
      <c r="L21" s="360"/>
      <c r="M21" s="374"/>
      <c r="N21" s="375"/>
      <c r="O21" s="376"/>
      <c r="P21" s="360"/>
      <c r="Q21" s="360"/>
      <c r="R21" s="360"/>
      <c r="U21" s="360"/>
      <c r="V21" s="360"/>
      <c r="W21" s="360"/>
      <c r="X21" s="360"/>
      <c r="Y21" s="360"/>
      <c r="Z21" s="360"/>
      <c r="AA21" s="360"/>
      <c r="AB21" s="360"/>
      <c r="AC21" s="360"/>
      <c r="AD21" s="360"/>
      <c r="AE21" s="360"/>
      <c r="AF21" s="360"/>
      <c r="AG21" s="360"/>
      <c r="AH21" s="360"/>
      <c r="AI21" s="360"/>
      <c r="AJ21" s="360"/>
      <c r="AK21" s="360"/>
      <c r="AL21" s="377"/>
      <c r="AM21" s="377"/>
      <c r="AN21" s="377"/>
      <c r="AO21" s="377"/>
      <c r="AP21" s="377"/>
      <c r="AQ21" s="377"/>
      <c r="AR21" s="377"/>
      <c r="AS21" s="377"/>
      <c r="AT21" s="377"/>
      <c r="AU21" s="377"/>
      <c r="AV21" s="377"/>
      <c r="AW21" s="377"/>
      <c r="AX21" s="377"/>
      <c r="AY21" s="377"/>
      <c r="AZ21" s="377"/>
      <c r="BA21" s="377"/>
      <c r="BB21" s="377"/>
      <c r="BC21" s="377"/>
      <c r="BD21" s="377"/>
      <c r="BE21" s="377"/>
      <c r="BF21" s="378"/>
      <c r="BG21" s="378"/>
      <c r="BH21" s="378"/>
    </row>
    <row r="22" spans="1:60" ht="16.2">
      <c r="A22" s="436">
        <v>38596</v>
      </c>
      <c r="B22" s="382" t="s">
        <v>1236</v>
      </c>
      <c r="C22" s="389">
        <v>17</v>
      </c>
      <c r="D22" s="383"/>
      <c r="E22" s="384"/>
      <c r="H22" s="370"/>
      <c r="J22" s="434">
        <v>38596</v>
      </c>
      <c r="K22" s="372"/>
      <c r="L22" s="360"/>
      <c r="M22" s="374"/>
      <c r="N22" s="375"/>
      <c r="O22" s="376"/>
      <c r="P22" s="360"/>
      <c r="Q22" s="360"/>
      <c r="R22" s="360"/>
      <c r="U22" s="360"/>
      <c r="V22" s="360"/>
      <c r="W22" s="360"/>
      <c r="X22" s="360"/>
      <c r="Y22" s="360"/>
      <c r="Z22" s="360"/>
      <c r="AA22" s="360"/>
      <c r="AB22" s="360"/>
      <c r="AC22" s="360"/>
      <c r="AD22" s="360"/>
      <c r="AE22" s="360"/>
      <c r="AF22" s="360"/>
      <c r="AG22" s="360"/>
      <c r="AH22" s="360"/>
      <c r="AI22" s="360"/>
      <c r="AJ22" s="360"/>
      <c r="AK22" s="360"/>
      <c r="AL22" s="377"/>
      <c r="AM22" s="377"/>
      <c r="AN22" s="377"/>
      <c r="AO22" s="377"/>
      <c r="AP22" s="377"/>
      <c r="AQ22" s="377"/>
      <c r="AR22" s="377"/>
      <c r="AS22" s="377"/>
      <c r="AT22" s="377"/>
      <c r="AU22" s="377"/>
      <c r="AV22" s="377"/>
      <c r="AW22" s="377"/>
      <c r="AX22" s="377"/>
      <c r="AY22" s="377"/>
      <c r="AZ22" s="377"/>
      <c r="BA22" s="377"/>
      <c r="BB22" s="377"/>
      <c r="BC22" s="377"/>
      <c r="BD22" s="377"/>
      <c r="BE22" s="377"/>
      <c r="BF22" s="378"/>
      <c r="BG22" s="378"/>
      <c r="BH22" s="378"/>
    </row>
    <row r="23" spans="1:60" ht="16.2">
      <c r="A23" s="436">
        <v>38626</v>
      </c>
      <c r="B23" s="382" t="s">
        <v>1237</v>
      </c>
      <c r="C23" s="389">
        <v>17</v>
      </c>
      <c r="D23" s="383"/>
      <c r="E23" s="384"/>
      <c r="H23" s="370"/>
      <c r="J23" s="434">
        <v>38626</v>
      </c>
      <c r="K23" s="372"/>
      <c r="L23" s="360"/>
      <c r="M23" s="374"/>
      <c r="N23" s="375"/>
      <c r="O23" s="376"/>
      <c r="P23" s="360"/>
      <c r="Q23" s="360"/>
      <c r="R23" s="360"/>
      <c r="U23" s="360"/>
      <c r="V23" s="360"/>
      <c r="W23" s="360"/>
      <c r="X23" s="360"/>
      <c r="Y23" s="360"/>
      <c r="Z23" s="360"/>
      <c r="AA23" s="360"/>
      <c r="AB23" s="360"/>
      <c r="AC23" s="360"/>
      <c r="AD23" s="360"/>
      <c r="AE23" s="360"/>
      <c r="AF23" s="360"/>
      <c r="AG23" s="360"/>
      <c r="AH23" s="360"/>
      <c r="AI23" s="360"/>
      <c r="AJ23" s="360"/>
      <c r="AK23" s="360"/>
      <c r="AL23" s="377"/>
      <c r="AM23" s="377"/>
      <c r="AN23" s="377"/>
      <c r="AO23" s="377"/>
      <c r="AP23" s="377"/>
      <c r="AQ23" s="377"/>
      <c r="AR23" s="377"/>
      <c r="AS23" s="377"/>
      <c r="AT23" s="377"/>
      <c r="AU23" s="377"/>
      <c r="AV23" s="377"/>
      <c r="AW23" s="377"/>
      <c r="AX23" s="377"/>
      <c r="AY23" s="377"/>
      <c r="AZ23" s="377"/>
      <c r="BA23" s="377"/>
      <c r="BB23" s="377"/>
      <c r="BC23" s="377"/>
      <c r="BD23" s="377"/>
      <c r="BE23" s="377"/>
      <c r="BF23" s="378"/>
      <c r="BG23" s="378"/>
      <c r="BH23" s="378"/>
    </row>
    <row r="24" spans="1:60" ht="16.2">
      <c r="A24" s="436">
        <v>38657</v>
      </c>
      <c r="B24" s="382" t="s">
        <v>1238</v>
      </c>
      <c r="C24" s="389">
        <v>21</v>
      </c>
      <c r="D24" s="383"/>
      <c r="E24" s="384"/>
      <c r="H24" s="370"/>
      <c r="J24" s="434">
        <v>38657</v>
      </c>
      <c r="K24" s="372"/>
      <c r="L24" s="360"/>
      <c r="M24" s="374"/>
      <c r="N24" s="375"/>
      <c r="O24" s="376"/>
      <c r="P24" s="360"/>
      <c r="Q24" s="360"/>
      <c r="R24" s="360"/>
      <c r="U24" s="360"/>
      <c r="V24" s="360"/>
      <c r="W24" s="360"/>
      <c r="X24" s="360"/>
      <c r="Y24" s="360"/>
      <c r="Z24" s="360"/>
      <c r="AA24" s="360"/>
      <c r="AB24" s="360"/>
      <c r="AC24" s="360"/>
      <c r="AD24" s="360"/>
      <c r="AE24" s="360"/>
      <c r="AF24" s="360"/>
      <c r="AG24" s="360"/>
      <c r="AH24" s="360"/>
      <c r="AI24" s="360"/>
      <c r="AJ24" s="360"/>
      <c r="AK24" s="360"/>
      <c r="AL24" s="377"/>
      <c r="AM24" s="377"/>
      <c r="AN24" s="377"/>
      <c r="AO24" s="377"/>
      <c r="AP24" s="377"/>
      <c r="AQ24" s="377"/>
      <c r="AR24" s="377"/>
      <c r="AS24" s="377"/>
      <c r="AT24" s="377"/>
      <c r="AU24" s="377"/>
      <c r="AV24" s="377"/>
      <c r="AW24" s="377"/>
      <c r="AX24" s="377"/>
      <c r="AY24" s="377"/>
      <c r="AZ24" s="377"/>
      <c r="BA24" s="377"/>
      <c r="BB24" s="377"/>
      <c r="BC24" s="377"/>
      <c r="BD24" s="377"/>
      <c r="BE24" s="377"/>
      <c r="BF24" s="378"/>
      <c r="BG24" s="378"/>
      <c r="BH24" s="378"/>
    </row>
    <row r="25" spans="1:60" ht="16.8" thickBot="1">
      <c r="A25" s="436">
        <v>38687</v>
      </c>
      <c r="B25" s="382" t="s">
        <v>1239</v>
      </c>
      <c r="C25" s="389">
        <v>21</v>
      </c>
      <c r="D25" s="383"/>
      <c r="E25" s="384"/>
      <c r="H25" s="370"/>
      <c r="J25" s="434">
        <v>38687</v>
      </c>
      <c r="K25" s="372"/>
      <c r="L25" s="360"/>
      <c r="M25" s="374"/>
      <c r="N25" s="375"/>
      <c r="O25" s="376"/>
      <c r="P25" s="360"/>
      <c r="Q25" s="360"/>
      <c r="R25" s="360"/>
      <c r="U25" s="360"/>
      <c r="V25" s="360"/>
      <c r="W25" s="360"/>
      <c r="X25" s="360"/>
      <c r="Y25" s="360"/>
      <c r="Z25" s="360"/>
      <c r="AA25" s="360"/>
      <c r="AB25" s="360"/>
      <c r="AC25" s="360"/>
      <c r="AD25" s="360"/>
      <c r="AE25" s="360"/>
      <c r="AF25" s="360"/>
      <c r="AG25" s="360"/>
      <c r="AH25" s="360"/>
      <c r="AI25" s="360"/>
      <c r="AJ25" s="360"/>
      <c r="AK25" s="360"/>
      <c r="AL25" s="377"/>
      <c r="AM25" s="377"/>
      <c r="AN25" s="377"/>
      <c r="AO25" s="377"/>
      <c r="AP25" s="377"/>
      <c r="AQ25" s="377"/>
      <c r="AR25" s="377"/>
      <c r="AS25" s="377"/>
      <c r="AT25" s="377"/>
      <c r="AU25" s="377"/>
      <c r="AV25" s="377"/>
      <c r="AW25" s="377"/>
      <c r="AX25" s="377"/>
      <c r="AY25" s="377"/>
      <c r="AZ25" s="377"/>
      <c r="BA25" s="377"/>
      <c r="BB25" s="377"/>
      <c r="BC25" s="377"/>
      <c r="BD25" s="377"/>
      <c r="BE25" s="377"/>
      <c r="BF25" s="378"/>
      <c r="BG25" s="378"/>
      <c r="BH25" s="378"/>
    </row>
    <row r="26" spans="1:60" ht="15.6">
      <c r="A26" s="436">
        <v>38718</v>
      </c>
      <c r="B26" s="392" t="s">
        <v>1240</v>
      </c>
      <c r="C26" s="389">
        <v>21</v>
      </c>
      <c r="D26" s="393">
        <v>0</v>
      </c>
      <c r="E26" s="394"/>
      <c r="F26" s="395">
        <v>0.08</v>
      </c>
      <c r="H26" s="396" t="s">
        <v>1240</v>
      </c>
      <c r="J26" s="434">
        <v>38718</v>
      </c>
      <c r="AL26" s="377">
        <v>37600</v>
      </c>
      <c r="AM26" s="377">
        <v>41800</v>
      </c>
      <c r="AN26" s="377">
        <v>45700</v>
      </c>
      <c r="AO26" s="377">
        <v>53500</v>
      </c>
      <c r="AP26" s="397">
        <v>61000</v>
      </c>
      <c r="AQ26" s="377">
        <v>61000</v>
      </c>
      <c r="AR26" s="397">
        <v>74300</v>
      </c>
      <c r="AS26" s="397">
        <v>74300</v>
      </c>
      <c r="AT26" s="377">
        <v>74300</v>
      </c>
      <c r="AU26" s="397">
        <v>94100</v>
      </c>
      <c r="AV26" s="397"/>
      <c r="AW26" s="377">
        <v>94100</v>
      </c>
      <c r="AX26" s="377">
        <v>99800</v>
      </c>
      <c r="AY26" s="377">
        <v>111100</v>
      </c>
      <c r="AZ26" s="377">
        <v>117400</v>
      </c>
      <c r="BA26" s="377">
        <v>142100</v>
      </c>
      <c r="BB26" s="377">
        <v>165100</v>
      </c>
      <c r="BC26" s="377"/>
      <c r="BD26" s="377"/>
      <c r="BE26" s="377"/>
      <c r="BF26" s="398"/>
      <c r="BG26" s="398"/>
      <c r="BH26" s="398"/>
    </row>
    <row r="27" spans="1:60">
      <c r="A27" s="436">
        <v>38749</v>
      </c>
      <c r="B27" s="399" t="s">
        <v>1241</v>
      </c>
      <c r="C27" s="389">
        <v>21</v>
      </c>
      <c r="D27" s="393">
        <v>0</v>
      </c>
      <c r="E27" s="394"/>
      <c r="F27" s="395">
        <v>0.08</v>
      </c>
      <c r="H27" s="400" t="s">
        <v>1241</v>
      </c>
      <c r="J27" s="434">
        <v>38749</v>
      </c>
      <c r="AL27" s="377">
        <v>38700</v>
      </c>
      <c r="AM27" s="377">
        <v>43100</v>
      </c>
      <c r="AN27" s="377">
        <v>47100</v>
      </c>
      <c r="AO27" s="377">
        <v>55100</v>
      </c>
      <c r="AP27" s="397">
        <v>62800</v>
      </c>
      <c r="AQ27" s="377">
        <v>62800</v>
      </c>
      <c r="AR27" s="397">
        <v>76500</v>
      </c>
      <c r="AS27" s="397">
        <v>76500</v>
      </c>
      <c r="AT27" s="377">
        <v>76500</v>
      </c>
      <c r="AU27" s="397">
        <v>96900</v>
      </c>
      <c r="AV27" s="397"/>
      <c r="AW27" s="377">
        <v>96900</v>
      </c>
      <c r="AX27" s="377">
        <v>102800</v>
      </c>
      <c r="AY27" s="377">
        <v>114400</v>
      </c>
      <c r="AZ27" s="377">
        <v>120900</v>
      </c>
      <c r="BA27" s="377">
        <v>146400</v>
      </c>
      <c r="BB27" s="377">
        <v>170100</v>
      </c>
      <c r="BC27" s="377"/>
      <c r="BD27" s="377"/>
      <c r="BE27" s="377"/>
      <c r="BF27" s="398"/>
      <c r="BG27" s="398"/>
      <c r="BH27" s="398"/>
    </row>
    <row r="28" spans="1:60">
      <c r="A28" s="436">
        <v>38777</v>
      </c>
      <c r="B28" s="401" t="s">
        <v>1242</v>
      </c>
      <c r="C28" s="389">
        <v>21</v>
      </c>
      <c r="D28" s="393">
        <v>0</v>
      </c>
      <c r="E28" s="394"/>
      <c r="F28" s="395">
        <v>0.08</v>
      </c>
      <c r="H28" s="402" t="s">
        <v>1242</v>
      </c>
      <c r="J28" s="434">
        <v>38777</v>
      </c>
      <c r="AL28" s="377">
        <v>39900</v>
      </c>
      <c r="AM28" s="377">
        <v>44400</v>
      </c>
      <c r="AN28" s="377">
        <v>48500</v>
      </c>
      <c r="AO28" s="377">
        <v>56800</v>
      </c>
      <c r="AP28" s="397">
        <v>64700</v>
      </c>
      <c r="AQ28" s="377">
        <v>64700</v>
      </c>
      <c r="AR28" s="397">
        <v>78800</v>
      </c>
      <c r="AS28" s="397">
        <v>78800</v>
      </c>
      <c r="AT28" s="377">
        <v>78800</v>
      </c>
      <c r="AU28" s="397">
        <v>99800</v>
      </c>
      <c r="AV28" s="397"/>
      <c r="AW28" s="377">
        <v>99800</v>
      </c>
      <c r="AX28" s="377">
        <v>105900</v>
      </c>
      <c r="AY28" s="377">
        <v>117800</v>
      </c>
      <c r="AZ28" s="377">
        <v>124500</v>
      </c>
      <c r="BA28" s="377">
        <v>150800</v>
      </c>
      <c r="BB28" s="377">
        <v>175200</v>
      </c>
      <c r="BC28" s="377"/>
      <c r="BD28" s="377"/>
      <c r="BE28" s="377"/>
      <c r="BF28" s="398"/>
      <c r="BG28" s="398"/>
      <c r="BH28" s="398"/>
    </row>
    <row r="29" spans="1:60">
      <c r="A29" s="436">
        <v>38808</v>
      </c>
      <c r="B29" s="401" t="s">
        <v>1243</v>
      </c>
      <c r="C29" s="389">
        <v>21</v>
      </c>
      <c r="D29" s="393">
        <v>0</v>
      </c>
      <c r="E29" s="394"/>
      <c r="F29" s="395">
        <v>0.08</v>
      </c>
      <c r="H29" s="402" t="s">
        <v>1243</v>
      </c>
      <c r="J29" s="434">
        <v>38808</v>
      </c>
      <c r="AL29" s="377">
        <v>41100</v>
      </c>
      <c r="AM29" s="377">
        <v>45700</v>
      </c>
      <c r="AN29" s="377">
        <v>50000</v>
      </c>
      <c r="AO29" s="377">
        <v>58500</v>
      </c>
      <c r="AP29" s="397">
        <v>66600</v>
      </c>
      <c r="AQ29" s="377">
        <v>66600</v>
      </c>
      <c r="AR29" s="397">
        <v>81200</v>
      </c>
      <c r="AS29" s="397">
        <v>81200</v>
      </c>
      <c r="AT29" s="377">
        <v>81200</v>
      </c>
      <c r="AU29" s="397">
        <v>102800</v>
      </c>
      <c r="AV29" s="397"/>
      <c r="AW29" s="377">
        <v>102800</v>
      </c>
      <c r="AX29" s="377">
        <v>109100</v>
      </c>
      <c r="AY29" s="377">
        <v>121300</v>
      </c>
      <c r="AZ29" s="377">
        <v>128200</v>
      </c>
      <c r="BA29" s="377">
        <v>155300</v>
      </c>
      <c r="BB29" s="377">
        <v>180500</v>
      </c>
      <c r="BC29" s="377"/>
      <c r="BD29" s="377"/>
      <c r="BE29" s="377"/>
      <c r="BF29" s="398"/>
      <c r="BG29" s="398"/>
      <c r="BH29" s="398"/>
    </row>
    <row r="30" spans="1:60">
      <c r="A30" s="436">
        <v>38838</v>
      </c>
      <c r="B30" s="399" t="s">
        <v>1244</v>
      </c>
      <c r="C30" s="403">
        <v>24</v>
      </c>
      <c r="D30" s="393">
        <v>0</v>
      </c>
      <c r="E30" s="394"/>
      <c r="F30" s="395">
        <v>0.08</v>
      </c>
      <c r="H30" s="400" t="s">
        <v>1244</v>
      </c>
      <c r="J30" s="434">
        <v>38838</v>
      </c>
      <c r="AL30" s="377">
        <v>42300</v>
      </c>
      <c r="AM30" s="377">
        <v>47100</v>
      </c>
      <c r="AN30" s="377">
        <v>51500</v>
      </c>
      <c r="AO30" s="377">
        <v>60300</v>
      </c>
      <c r="AP30" s="397">
        <v>68600</v>
      </c>
      <c r="AQ30" s="377">
        <v>68600</v>
      </c>
      <c r="AR30" s="397">
        <v>83600</v>
      </c>
      <c r="AS30" s="397">
        <v>83600</v>
      </c>
      <c r="AT30" s="377">
        <v>83600</v>
      </c>
      <c r="AU30" s="397">
        <v>105900</v>
      </c>
      <c r="AV30" s="397"/>
      <c r="AW30" s="377">
        <v>105900</v>
      </c>
      <c r="AX30" s="377">
        <v>112400</v>
      </c>
      <c r="AY30" s="377">
        <v>124900</v>
      </c>
      <c r="AZ30" s="377">
        <v>132000</v>
      </c>
      <c r="BA30" s="377">
        <v>160000</v>
      </c>
      <c r="BB30" s="377">
        <v>185900</v>
      </c>
      <c r="BC30" s="377"/>
      <c r="BD30" s="377"/>
      <c r="BE30" s="377"/>
      <c r="BF30" s="398"/>
      <c r="BG30" s="398"/>
      <c r="BH30" s="398"/>
    </row>
    <row r="31" spans="1:60">
      <c r="A31" s="436">
        <v>38869</v>
      </c>
      <c r="B31" s="401" t="s">
        <v>1245</v>
      </c>
      <c r="C31" s="403">
        <v>24</v>
      </c>
      <c r="D31" s="393">
        <v>0</v>
      </c>
      <c r="E31" s="394"/>
      <c r="F31" s="395">
        <v>0.08</v>
      </c>
      <c r="H31" s="402" t="s">
        <v>1245</v>
      </c>
      <c r="J31" s="434">
        <v>38869</v>
      </c>
      <c r="AL31" s="377">
        <v>43600</v>
      </c>
      <c r="AM31" s="377">
        <v>48500</v>
      </c>
      <c r="AN31" s="377">
        <v>53000</v>
      </c>
      <c r="AO31" s="377">
        <v>62100</v>
      </c>
      <c r="AP31" s="397">
        <v>70700</v>
      </c>
      <c r="AQ31" s="377">
        <v>70700</v>
      </c>
      <c r="AR31" s="397">
        <v>86100</v>
      </c>
      <c r="AS31" s="397">
        <v>86100</v>
      </c>
      <c r="AT31" s="377">
        <v>86100</v>
      </c>
      <c r="AU31" s="397">
        <v>109100</v>
      </c>
      <c r="AV31" s="397"/>
      <c r="AW31" s="377">
        <v>109100</v>
      </c>
      <c r="AX31" s="377">
        <v>115800</v>
      </c>
      <c r="AY31" s="377">
        <v>128600</v>
      </c>
      <c r="AZ31" s="377">
        <v>136000</v>
      </c>
      <c r="BA31" s="377">
        <v>164800</v>
      </c>
      <c r="BB31" s="377">
        <v>191500</v>
      </c>
      <c r="BC31" s="377"/>
      <c r="BD31" s="377"/>
      <c r="BE31" s="377"/>
      <c r="BF31" s="398"/>
      <c r="BG31" s="398"/>
      <c r="BH31" s="398"/>
    </row>
    <row r="32" spans="1:60">
      <c r="A32" s="436">
        <v>38899</v>
      </c>
      <c r="B32" s="404" t="s">
        <v>1246</v>
      </c>
      <c r="C32" s="403">
        <v>24</v>
      </c>
      <c r="D32" s="393">
        <v>2</v>
      </c>
      <c r="E32" s="394"/>
      <c r="F32" s="395">
        <v>0.08</v>
      </c>
      <c r="H32" s="405" t="s">
        <v>1246</v>
      </c>
      <c r="J32" s="434">
        <v>38899</v>
      </c>
      <c r="AL32" s="377">
        <v>44900</v>
      </c>
      <c r="AM32" s="377">
        <v>50000</v>
      </c>
      <c r="AN32" s="377">
        <v>54600</v>
      </c>
      <c r="AO32" s="377">
        <v>64000</v>
      </c>
      <c r="AP32" s="397">
        <v>72800</v>
      </c>
      <c r="AQ32" s="377">
        <v>72800</v>
      </c>
      <c r="AR32" s="397">
        <v>88700</v>
      </c>
      <c r="AS32" s="397">
        <v>88700</v>
      </c>
      <c r="AT32" s="377">
        <v>88700</v>
      </c>
      <c r="AU32" s="397">
        <v>112400</v>
      </c>
      <c r="AV32" s="397"/>
      <c r="AW32" s="377">
        <v>112400</v>
      </c>
      <c r="AX32" s="377">
        <v>119300</v>
      </c>
      <c r="AY32" s="377">
        <v>132500</v>
      </c>
      <c r="AZ32" s="377">
        <v>140100</v>
      </c>
      <c r="BA32" s="377">
        <v>169700</v>
      </c>
      <c r="BB32" s="377">
        <v>197200</v>
      </c>
      <c r="BC32" s="377"/>
      <c r="BD32" s="377"/>
      <c r="BE32" s="377"/>
      <c r="BF32" s="398"/>
      <c r="BG32" s="398"/>
      <c r="BH32" s="398"/>
    </row>
    <row r="33" spans="1:60">
      <c r="A33" s="436">
        <v>38930</v>
      </c>
      <c r="B33" s="401" t="s">
        <v>1247</v>
      </c>
      <c r="C33" s="403">
        <v>24</v>
      </c>
      <c r="D33" s="393">
        <v>2</v>
      </c>
      <c r="E33" s="394"/>
      <c r="F33" s="395">
        <v>0.08</v>
      </c>
      <c r="H33" s="402" t="s">
        <v>1247</v>
      </c>
      <c r="J33" s="434">
        <v>38930</v>
      </c>
      <c r="AL33" s="377">
        <v>46200</v>
      </c>
      <c r="AM33" s="377">
        <v>51500</v>
      </c>
      <c r="AN33" s="377">
        <v>56200</v>
      </c>
      <c r="AO33" s="377">
        <v>65900</v>
      </c>
      <c r="AP33" s="397">
        <v>75000</v>
      </c>
      <c r="AQ33" s="377">
        <v>75000</v>
      </c>
      <c r="AR33" s="397">
        <v>91400</v>
      </c>
      <c r="AS33" s="397">
        <v>91400</v>
      </c>
      <c r="AT33" s="377">
        <v>91400</v>
      </c>
      <c r="AU33" s="397">
        <v>115800</v>
      </c>
      <c r="AV33" s="397"/>
      <c r="AW33" s="377">
        <v>115800</v>
      </c>
      <c r="AX33" s="377">
        <v>122900</v>
      </c>
      <c r="AY33" s="377">
        <v>136500</v>
      </c>
      <c r="AZ33" s="377">
        <v>144300</v>
      </c>
      <c r="BA33" s="377">
        <v>174800</v>
      </c>
      <c r="BB33" s="377">
        <v>203100</v>
      </c>
      <c r="BC33" s="377"/>
      <c r="BD33" s="377"/>
      <c r="BE33" s="377"/>
      <c r="BF33" s="398"/>
      <c r="BG33" s="398"/>
      <c r="BH33" s="398"/>
    </row>
    <row r="34" spans="1:60">
      <c r="A34" s="436">
        <v>38961</v>
      </c>
      <c r="B34" s="399" t="s">
        <v>1248</v>
      </c>
      <c r="C34" s="403">
        <v>29</v>
      </c>
      <c r="D34" s="393">
        <v>2</v>
      </c>
      <c r="E34" s="394"/>
      <c r="F34" s="395">
        <v>0.08</v>
      </c>
      <c r="H34" t="s">
        <v>1248</v>
      </c>
      <c r="J34" s="434">
        <v>38961</v>
      </c>
      <c r="AL34" s="377">
        <v>47600</v>
      </c>
      <c r="AM34" s="377">
        <v>53000</v>
      </c>
      <c r="AN34" s="377">
        <v>57900</v>
      </c>
      <c r="AO34" s="377">
        <v>67900</v>
      </c>
      <c r="AP34" s="397">
        <v>77300</v>
      </c>
      <c r="AQ34" s="377">
        <v>77300</v>
      </c>
      <c r="AR34" s="397">
        <v>94100</v>
      </c>
      <c r="AS34" s="397">
        <v>94100</v>
      </c>
      <c r="AT34" s="377">
        <v>94100</v>
      </c>
      <c r="AU34" s="397">
        <v>119300</v>
      </c>
      <c r="AV34" s="397"/>
      <c r="AW34" s="377">
        <v>119300</v>
      </c>
      <c r="AX34" s="377">
        <v>126600</v>
      </c>
      <c r="AY34" s="377">
        <v>140600</v>
      </c>
      <c r="AZ34" s="377">
        <v>148600</v>
      </c>
      <c r="BA34" s="377">
        <v>180000</v>
      </c>
      <c r="BB34" s="377">
        <v>209200</v>
      </c>
      <c r="BC34" s="377"/>
      <c r="BD34" s="377"/>
      <c r="BE34" s="377"/>
      <c r="BF34" s="398"/>
      <c r="BG34" s="398"/>
      <c r="BH34" s="398"/>
    </row>
    <row r="35" spans="1:60">
      <c r="A35" s="436">
        <v>38991</v>
      </c>
      <c r="B35" s="399" t="s">
        <v>1249</v>
      </c>
      <c r="C35" s="403">
        <v>29</v>
      </c>
      <c r="D35" s="393">
        <v>2</v>
      </c>
      <c r="E35" s="394"/>
      <c r="F35" s="395">
        <v>0.08</v>
      </c>
      <c r="H35" t="s">
        <v>1249</v>
      </c>
      <c r="J35" s="434">
        <v>38991</v>
      </c>
      <c r="AL35" s="377">
        <v>49000</v>
      </c>
      <c r="AM35" s="377">
        <v>54600</v>
      </c>
      <c r="AN35" s="377">
        <v>59600</v>
      </c>
      <c r="AO35" s="377">
        <v>69900</v>
      </c>
      <c r="AP35" s="397">
        <v>79600</v>
      </c>
      <c r="AQ35" s="377">
        <v>79600</v>
      </c>
      <c r="AR35" s="397">
        <v>96900</v>
      </c>
      <c r="AS35" s="397">
        <v>96900</v>
      </c>
      <c r="AT35" s="377">
        <v>96900</v>
      </c>
      <c r="AU35" s="397">
        <v>122900</v>
      </c>
      <c r="AV35" s="397"/>
      <c r="AW35" s="377">
        <v>122900</v>
      </c>
      <c r="AX35" s="377">
        <v>130400</v>
      </c>
      <c r="AY35" s="377">
        <v>144800</v>
      </c>
      <c r="AZ35" s="377">
        <v>153100</v>
      </c>
      <c r="BA35" s="377">
        <v>185400</v>
      </c>
      <c r="BB35" s="377"/>
      <c r="BC35" s="377"/>
      <c r="BD35" s="377"/>
      <c r="BE35" s="377"/>
      <c r="BF35" s="398"/>
      <c r="BG35" s="398"/>
      <c r="BH35" s="398"/>
    </row>
    <row r="36" spans="1:60">
      <c r="A36" s="436">
        <v>39022</v>
      </c>
      <c r="B36" s="399" t="s">
        <v>1250</v>
      </c>
      <c r="C36" s="403">
        <v>29</v>
      </c>
      <c r="D36" s="393">
        <v>2</v>
      </c>
      <c r="E36" s="394"/>
      <c r="F36" s="395">
        <v>0.08</v>
      </c>
      <c r="H36" t="s">
        <v>1250</v>
      </c>
      <c r="J36" s="434">
        <v>39022</v>
      </c>
      <c r="M36" t="s">
        <v>1251</v>
      </c>
      <c r="AL36" s="377">
        <v>50500</v>
      </c>
      <c r="AM36" s="377">
        <v>56200</v>
      </c>
      <c r="AN36" s="377">
        <v>61400</v>
      </c>
      <c r="AO36" s="377">
        <v>72000</v>
      </c>
      <c r="AP36" s="397">
        <v>82000</v>
      </c>
      <c r="AQ36" s="377">
        <v>82000</v>
      </c>
      <c r="AR36" s="397">
        <v>99800</v>
      </c>
      <c r="AS36" s="397">
        <v>99800</v>
      </c>
      <c r="AT36" s="377">
        <v>99800</v>
      </c>
      <c r="AU36" s="397">
        <v>126600</v>
      </c>
      <c r="AV36" s="397"/>
      <c r="AW36" s="377">
        <v>126600</v>
      </c>
      <c r="AX36" s="377">
        <v>134300</v>
      </c>
      <c r="AY36" s="377">
        <v>149100</v>
      </c>
      <c r="AZ36" s="377">
        <v>157700</v>
      </c>
      <c r="BA36" s="377">
        <v>191000</v>
      </c>
      <c r="BB36" s="377"/>
      <c r="BC36" s="377"/>
      <c r="BD36" s="377"/>
      <c r="BE36" s="377"/>
      <c r="BF36" s="398"/>
      <c r="BG36" s="398"/>
      <c r="BH36" s="398"/>
    </row>
    <row r="37" spans="1:60">
      <c r="A37" s="436">
        <v>39052</v>
      </c>
      <c r="B37" s="399" t="s">
        <v>1252</v>
      </c>
      <c r="C37" s="403">
        <v>29</v>
      </c>
      <c r="D37" s="393">
        <v>2</v>
      </c>
      <c r="E37" s="394"/>
      <c r="F37" s="395">
        <v>0.08</v>
      </c>
      <c r="H37" t="s">
        <v>1252</v>
      </c>
      <c r="J37" s="434">
        <v>39052</v>
      </c>
      <c r="AL37" s="377">
        <v>52000</v>
      </c>
      <c r="AM37" s="377">
        <v>57900</v>
      </c>
      <c r="AN37" s="377">
        <v>63200</v>
      </c>
      <c r="AO37" s="377">
        <v>74200</v>
      </c>
      <c r="AP37" s="397">
        <v>84500</v>
      </c>
      <c r="AQ37" s="377">
        <v>84500</v>
      </c>
      <c r="AR37" s="397">
        <v>102800</v>
      </c>
      <c r="AS37" s="397">
        <v>102800</v>
      </c>
      <c r="AT37" s="377">
        <v>102800</v>
      </c>
      <c r="AU37" s="397">
        <v>130400</v>
      </c>
      <c r="AV37" s="397"/>
      <c r="AW37" s="377">
        <v>130400</v>
      </c>
      <c r="AX37" s="377">
        <v>138300</v>
      </c>
      <c r="AY37" s="377">
        <v>153600</v>
      </c>
      <c r="AZ37" s="377">
        <v>162400</v>
      </c>
      <c r="BA37" s="377">
        <v>196700</v>
      </c>
      <c r="BB37" s="377"/>
      <c r="BC37" s="377"/>
      <c r="BD37" s="377"/>
      <c r="BE37" s="377"/>
      <c r="BF37" s="398"/>
      <c r="BG37" s="398"/>
      <c r="BH37" s="398"/>
    </row>
    <row r="38" spans="1:60">
      <c r="A38" s="436">
        <v>39083</v>
      </c>
      <c r="B38" s="399" t="s">
        <v>1253</v>
      </c>
      <c r="C38" s="403">
        <v>29</v>
      </c>
      <c r="D38" s="393">
        <v>6</v>
      </c>
      <c r="E38" s="394"/>
      <c r="F38" s="395">
        <v>0.08</v>
      </c>
      <c r="H38" t="s">
        <v>1253</v>
      </c>
      <c r="J38" s="434">
        <v>39083</v>
      </c>
      <c r="M38" t="s">
        <v>1254</v>
      </c>
      <c r="AL38" s="377">
        <v>53600</v>
      </c>
      <c r="AM38" s="377">
        <v>59600</v>
      </c>
      <c r="AN38" s="377">
        <v>65100</v>
      </c>
      <c r="AO38" s="377">
        <v>76400</v>
      </c>
      <c r="AP38" s="397">
        <v>87000</v>
      </c>
      <c r="AQ38" s="377">
        <v>87000</v>
      </c>
      <c r="AR38" s="397">
        <v>105900</v>
      </c>
      <c r="AS38" s="397">
        <v>105900</v>
      </c>
      <c r="AT38" s="377">
        <v>105900</v>
      </c>
      <c r="AU38" s="397">
        <v>134300</v>
      </c>
      <c r="AV38" s="397"/>
      <c r="AW38" s="377">
        <v>134300</v>
      </c>
      <c r="AX38" s="377">
        <v>142400</v>
      </c>
      <c r="AY38" s="377">
        <v>158200</v>
      </c>
      <c r="AZ38" s="377">
        <v>167300</v>
      </c>
      <c r="BA38" s="377">
        <v>202600</v>
      </c>
      <c r="BB38" s="377"/>
      <c r="BC38" s="377"/>
      <c r="BD38" s="377"/>
      <c r="BE38" s="377"/>
      <c r="BF38" s="398"/>
      <c r="BG38" s="398"/>
      <c r="BH38" s="398"/>
    </row>
    <row r="39" spans="1:60">
      <c r="A39" s="436">
        <v>39114</v>
      </c>
      <c r="B39" s="399" t="s">
        <v>1255</v>
      </c>
      <c r="C39" s="403">
        <v>29</v>
      </c>
      <c r="D39" s="393">
        <v>6</v>
      </c>
      <c r="E39" s="394"/>
      <c r="F39" s="395">
        <v>0.08</v>
      </c>
      <c r="H39" t="s">
        <v>1255</v>
      </c>
      <c r="J39" s="434">
        <v>39114</v>
      </c>
      <c r="M39" t="s">
        <v>1256</v>
      </c>
      <c r="AL39" s="377">
        <v>55200</v>
      </c>
      <c r="AM39" s="377">
        <v>61400</v>
      </c>
      <c r="AN39" s="377">
        <v>67100</v>
      </c>
      <c r="AO39" s="377">
        <v>78700</v>
      </c>
      <c r="AP39" s="397">
        <v>89600</v>
      </c>
      <c r="AQ39" s="377">
        <v>89600</v>
      </c>
      <c r="AR39" s="397">
        <v>109100</v>
      </c>
      <c r="AS39" s="397">
        <v>109100</v>
      </c>
      <c r="AT39" s="377">
        <v>109100</v>
      </c>
      <c r="AU39" s="397">
        <v>138300</v>
      </c>
      <c r="AV39" s="397"/>
      <c r="AW39" s="377">
        <v>138300</v>
      </c>
      <c r="AX39" s="377">
        <v>146700</v>
      </c>
      <c r="AY39" s="377">
        <v>162900</v>
      </c>
      <c r="AZ39" s="377">
        <v>172300</v>
      </c>
      <c r="BA39" s="377">
        <v>208700</v>
      </c>
      <c r="BB39" s="377"/>
      <c r="BC39" s="377"/>
      <c r="BD39" s="377"/>
      <c r="BE39" s="377"/>
      <c r="BF39" s="398"/>
      <c r="BG39" s="398"/>
      <c r="BH39" s="398"/>
    </row>
    <row r="40" spans="1:60">
      <c r="A40" s="436">
        <v>39142</v>
      </c>
      <c r="B40" s="399" t="s">
        <v>1257</v>
      </c>
      <c r="C40" s="403">
        <v>29</v>
      </c>
      <c r="D40" s="393">
        <v>6</v>
      </c>
      <c r="E40" s="394"/>
      <c r="F40" s="395">
        <v>0.08</v>
      </c>
      <c r="H40" t="s">
        <v>1257</v>
      </c>
      <c r="J40" s="434">
        <v>39142</v>
      </c>
      <c r="M40" t="s">
        <v>1258</v>
      </c>
      <c r="AL40" s="377">
        <v>56900</v>
      </c>
      <c r="AM40" s="377">
        <v>63200</v>
      </c>
      <c r="AN40" s="377">
        <v>69100</v>
      </c>
      <c r="AO40" s="377">
        <v>81100</v>
      </c>
      <c r="AP40" s="397">
        <v>92300</v>
      </c>
      <c r="AQ40" s="377">
        <v>92300</v>
      </c>
      <c r="AR40" s="397">
        <v>112400</v>
      </c>
      <c r="AS40" s="397">
        <v>112400</v>
      </c>
      <c r="AT40" s="377">
        <v>112400</v>
      </c>
      <c r="AU40" s="397">
        <v>142400</v>
      </c>
      <c r="AV40" s="397"/>
      <c r="AW40" s="377">
        <v>142400</v>
      </c>
      <c r="AX40" s="377">
        <v>151100</v>
      </c>
      <c r="AY40" s="377">
        <v>167800</v>
      </c>
      <c r="AZ40" s="377">
        <v>177500</v>
      </c>
      <c r="BA40" s="377"/>
      <c r="BB40" s="377"/>
      <c r="BC40" s="377"/>
      <c r="BD40" s="377"/>
      <c r="BE40" s="377"/>
      <c r="BF40" s="398"/>
      <c r="BG40" s="398"/>
      <c r="BH40" s="398"/>
    </row>
    <row r="41" spans="1:60" ht="15" thickBot="1">
      <c r="A41" s="436">
        <v>39173</v>
      </c>
      <c r="B41" s="399" t="s">
        <v>1259</v>
      </c>
      <c r="C41" s="403">
        <v>35</v>
      </c>
      <c r="D41" s="393">
        <v>6</v>
      </c>
      <c r="E41" s="394"/>
      <c r="F41" s="395">
        <v>0.08</v>
      </c>
      <c r="H41" t="s">
        <v>1259</v>
      </c>
      <c r="J41" s="434">
        <v>39173</v>
      </c>
      <c r="M41" t="s">
        <v>1260</v>
      </c>
    </row>
    <row r="42" spans="1:60" ht="31.8" thickBot="1">
      <c r="A42" s="436">
        <v>39203</v>
      </c>
      <c r="B42" s="399" t="s">
        <v>1261</v>
      </c>
      <c r="C42" s="403">
        <v>35</v>
      </c>
      <c r="D42" s="393">
        <v>6</v>
      </c>
      <c r="E42" s="394"/>
      <c r="F42" s="395">
        <v>0.08</v>
      </c>
      <c r="H42" t="s">
        <v>1261</v>
      </c>
      <c r="J42" s="434">
        <v>39203</v>
      </c>
      <c r="M42" t="s">
        <v>1262</v>
      </c>
      <c r="P42" s="406" t="s">
        <v>1263</v>
      </c>
      <c r="Q42" s="407" t="s">
        <v>1264</v>
      </c>
    </row>
    <row r="43" spans="1:60">
      <c r="A43" s="436">
        <v>39234</v>
      </c>
      <c r="B43" s="399" t="s">
        <v>1265</v>
      </c>
      <c r="C43" s="403">
        <v>35</v>
      </c>
      <c r="D43" s="393">
        <v>6</v>
      </c>
      <c r="E43" s="394"/>
      <c r="F43" s="395">
        <v>0.08</v>
      </c>
      <c r="H43" t="s">
        <v>1265</v>
      </c>
      <c r="J43" s="434">
        <v>39234</v>
      </c>
      <c r="M43" t="s">
        <v>1266</v>
      </c>
      <c r="P43" s="408" t="s">
        <v>1267</v>
      </c>
      <c r="Q43" s="409">
        <v>8</v>
      </c>
    </row>
    <row r="44" spans="1:60">
      <c r="A44" s="436">
        <v>39264</v>
      </c>
      <c r="B44" s="399" t="s">
        <v>1268</v>
      </c>
      <c r="C44" s="403">
        <v>41</v>
      </c>
      <c r="D44" s="393">
        <v>9</v>
      </c>
      <c r="E44" s="394"/>
      <c r="F44" s="395">
        <v>0.08</v>
      </c>
      <c r="H44" t="s">
        <v>1268</v>
      </c>
      <c r="J44" s="434">
        <v>39264</v>
      </c>
      <c r="M44" t="s">
        <v>1269</v>
      </c>
      <c r="P44" s="410" t="s">
        <v>1270</v>
      </c>
      <c r="Q44" s="409">
        <v>8</v>
      </c>
    </row>
    <row r="45" spans="1:60">
      <c r="A45" s="436">
        <v>39295</v>
      </c>
      <c r="B45" s="399" t="s">
        <v>1271</v>
      </c>
      <c r="C45" s="403">
        <v>41</v>
      </c>
      <c r="D45" s="393">
        <v>9</v>
      </c>
      <c r="E45" s="394"/>
      <c r="F45" s="395">
        <v>0.08</v>
      </c>
      <c r="H45" t="s">
        <v>1271</v>
      </c>
      <c r="J45" s="434">
        <v>39295</v>
      </c>
      <c r="M45" t="s">
        <v>1272</v>
      </c>
      <c r="P45" s="410" t="s">
        <v>1273</v>
      </c>
      <c r="Q45" s="409">
        <v>8</v>
      </c>
    </row>
    <row r="46" spans="1:60">
      <c r="A46" s="436">
        <v>39326</v>
      </c>
      <c r="B46" s="399" t="s">
        <v>1274</v>
      </c>
      <c r="C46" s="403">
        <v>41</v>
      </c>
      <c r="D46" s="393">
        <v>9</v>
      </c>
      <c r="E46" s="394"/>
      <c r="F46" s="395">
        <v>0.08</v>
      </c>
      <c r="H46" t="s">
        <v>1274</v>
      </c>
      <c r="J46" s="434">
        <v>39326</v>
      </c>
      <c r="M46" t="s">
        <v>1275</v>
      </c>
      <c r="P46" s="410" t="s">
        <v>1276</v>
      </c>
      <c r="Q46" s="409">
        <v>8</v>
      </c>
    </row>
    <row r="47" spans="1:60">
      <c r="A47" s="436">
        <v>39356</v>
      </c>
      <c r="B47" s="399" t="s">
        <v>1277</v>
      </c>
      <c r="C47" s="403">
        <v>41</v>
      </c>
      <c r="D47" s="393">
        <v>9</v>
      </c>
      <c r="E47" s="394"/>
      <c r="F47" s="395">
        <v>0.08</v>
      </c>
      <c r="H47" t="s">
        <v>1277</v>
      </c>
      <c r="J47" s="434">
        <v>39356</v>
      </c>
      <c r="M47" t="s">
        <v>1278</v>
      </c>
      <c r="P47" s="410" t="s">
        <v>1279</v>
      </c>
      <c r="Q47" s="409">
        <v>8</v>
      </c>
    </row>
    <row r="48" spans="1:60">
      <c r="A48" s="436">
        <v>39387</v>
      </c>
      <c r="B48" s="399" t="s">
        <v>1280</v>
      </c>
      <c r="C48" s="403">
        <v>41</v>
      </c>
      <c r="D48" s="393">
        <v>9</v>
      </c>
      <c r="E48" s="394"/>
      <c r="F48" s="395">
        <v>0.08</v>
      </c>
      <c r="H48" t="s">
        <v>1280</v>
      </c>
      <c r="J48" s="434">
        <v>39387</v>
      </c>
      <c r="M48" t="s">
        <v>1281</v>
      </c>
      <c r="P48" s="410" t="s">
        <v>1282</v>
      </c>
      <c r="Q48" s="409">
        <v>8</v>
      </c>
    </row>
    <row r="49" spans="1:17">
      <c r="A49" s="436">
        <v>39417</v>
      </c>
      <c r="B49" s="399" t="s">
        <v>1283</v>
      </c>
      <c r="C49" s="403">
        <v>41</v>
      </c>
      <c r="D49" s="393">
        <v>9</v>
      </c>
      <c r="E49" s="394"/>
      <c r="F49" s="395">
        <v>0.08</v>
      </c>
      <c r="H49" t="s">
        <v>1283</v>
      </c>
      <c r="J49" s="434">
        <v>39417</v>
      </c>
      <c r="M49" t="s">
        <v>1284</v>
      </c>
      <c r="P49" s="410" t="s">
        <v>1285</v>
      </c>
      <c r="Q49" s="409">
        <v>8</v>
      </c>
    </row>
    <row r="50" spans="1:17">
      <c r="A50" s="436">
        <v>39448</v>
      </c>
      <c r="B50" s="399" t="s">
        <v>1286</v>
      </c>
      <c r="C50" s="403">
        <v>47</v>
      </c>
      <c r="D50" s="411">
        <v>12</v>
      </c>
      <c r="E50" s="412"/>
      <c r="F50" s="395">
        <v>0.08</v>
      </c>
      <c r="H50" t="s">
        <v>1286</v>
      </c>
      <c r="J50" s="434">
        <v>39448</v>
      </c>
      <c r="P50" s="410" t="s">
        <v>1287</v>
      </c>
      <c r="Q50" s="409">
        <v>8</v>
      </c>
    </row>
    <row r="51" spans="1:17">
      <c r="A51" s="436">
        <v>39479</v>
      </c>
      <c r="B51" s="399" t="s">
        <v>1288</v>
      </c>
      <c r="C51" s="403">
        <v>47</v>
      </c>
      <c r="D51" s="411">
        <v>12</v>
      </c>
      <c r="E51" s="394"/>
      <c r="F51" s="395">
        <v>0.08</v>
      </c>
      <c r="H51" t="s">
        <v>1288</v>
      </c>
      <c r="J51" s="434">
        <v>39479</v>
      </c>
      <c r="P51" s="410" t="s">
        <v>1289</v>
      </c>
      <c r="Q51" s="409">
        <v>8</v>
      </c>
    </row>
    <row r="52" spans="1:17">
      <c r="A52" s="436">
        <v>39508</v>
      </c>
      <c r="B52" s="399" t="s">
        <v>1290</v>
      </c>
      <c r="C52" s="403">
        <v>47</v>
      </c>
      <c r="D52" s="411">
        <v>12</v>
      </c>
      <c r="E52" s="394"/>
      <c r="F52" s="395">
        <v>0.08</v>
      </c>
      <c r="H52" t="s">
        <v>1290</v>
      </c>
      <c r="J52" s="434">
        <v>39508</v>
      </c>
      <c r="P52" s="410" t="s">
        <v>1291</v>
      </c>
      <c r="Q52" s="409">
        <v>8</v>
      </c>
    </row>
    <row r="53" spans="1:17">
      <c r="A53" s="436">
        <v>39539</v>
      </c>
      <c r="B53" s="399" t="s">
        <v>1292</v>
      </c>
      <c r="C53" s="403">
        <v>47</v>
      </c>
      <c r="D53" s="411">
        <v>12</v>
      </c>
      <c r="E53" s="394"/>
      <c r="F53" s="395">
        <v>0.08</v>
      </c>
      <c r="H53" t="s">
        <v>1292</v>
      </c>
      <c r="J53" s="434">
        <v>39539</v>
      </c>
      <c r="P53" s="410" t="s">
        <v>1293</v>
      </c>
      <c r="Q53" s="409">
        <v>8</v>
      </c>
    </row>
    <row r="54" spans="1:17">
      <c r="A54" s="436">
        <v>39569</v>
      </c>
      <c r="B54" s="399" t="s">
        <v>1294</v>
      </c>
      <c r="C54" s="403">
        <v>47</v>
      </c>
      <c r="D54" s="411">
        <v>12</v>
      </c>
      <c r="E54" s="394"/>
      <c r="F54" s="395">
        <v>0.08</v>
      </c>
      <c r="H54" t="s">
        <v>1294</v>
      </c>
      <c r="J54" s="434">
        <v>39569</v>
      </c>
      <c r="P54" s="410" t="s">
        <v>1295</v>
      </c>
      <c r="Q54" s="409">
        <v>8</v>
      </c>
    </row>
    <row r="55" spans="1:17">
      <c r="A55" s="436">
        <v>39600</v>
      </c>
      <c r="B55" s="399" t="s">
        <v>1296</v>
      </c>
      <c r="C55" s="403">
        <v>47</v>
      </c>
      <c r="D55" s="411">
        <v>12</v>
      </c>
      <c r="E55" s="394"/>
      <c r="F55" s="395">
        <v>0.08</v>
      </c>
      <c r="H55" t="s">
        <v>1296</v>
      </c>
      <c r="J55" s="434">
        <v>39600</v>
      </c>
      <c r="P55" s="410" t="s">
        <v>1297</v>
      </c>
      <c r="Q55" s="409">
        <v>8</v>
      </c>
    </row>
    <row r="56" spans="1:17">
      <c r="A56" s="436">
        <v>39630</v>
      </c>
      <c r="B56" s="399" t="s">
        <v>1298</v>
      </c>
      <c r="C56" s="403">
        <v>54</v>
      </c>
      <c r="D56" s="411">
        <v>16</v>
      </c>
      <c r="E56" s="394"/>
      <c r="F56" s="395">
        <v>0.08</v>
      </c>
      <c r="H56" t="s">
        <v>1298</v>
      </c>
      <c r="J56" s="434">
        <v>39630</v>
      </c>
      <c r="P56" s="410" t="s">
        <v>1299</v>
      </c>
      <c r="Q56" s="409">
        <v>8</v>
      </c>
    </row>
    <row r="57" spans="1:17">
      <c r="A57" s="436">
        <v>39661</v>
      </c>
      <c r="B57" s="399" t="s">
        <v>1300</v>
      </c>
      <c r="C57" s="403">
        <v>54</v>
      </c>
      <c r="D57" s="411">
        <v>16</v>
      </c>
      <c r="E57" s="394"/>
      <c r="F57" s="395">
        <v>0.08</v>
      </c>
      <c r="H57" t="s">
        <v>1300</v>
      </c>
      <c r="J57" s="434">
        <v>39661</v>
      </c>
      <c r="P57" s="410" t="s">
        <v>1301</v>
      </c>
      <c r="Q57" s="409">
        <v>8</v>
      </c>
    </row>
    <row r="58" spans="1:17">
      <c r="A58" s="436">
        <v>39692</v>
      </c>
      <c r="B58" s="399" t="s">
        <v>1302</v>
      </c>
      <c r="C58" s="403">
        <v>54</v>
      </c>
      <c r="D58" s="411">
        <v>16</v>
      </c>
      <c r="E58" s="394"/>
      <c r="F58" s="395">
        <v>0.08</v>
      </c>
      <c r="H58" t="s">
        <v>1302</v>
      </c>
      <c r="J58" s="434">
        <v>39692</v>
      </c>
      <c r="P58" s="410" t="s">
        <v>1303</v>
      </c>
      <c r="Q58" s="409">
        <v>8</v>
      </c>
    </row>
    <row r="59" spans="1:17">
      <c r="A59" s="436">
        <v>39722</v>
      </c>
      <c r="B59" s="399" t="s">
        <v>1304</v>
      </c>
      <c r="C59" s="403">
        <v>54</v>
      </c>
      <c r="D59" s="411">
        <v>16</v>
      </c>
      <c r="E59" s="394"/>
      <c r="F59" s="395">
        <v>0.08</v>
      </c>
      <c r="H59" t="s">
        <v>1304</v>
      </c>
      <c r="J59" s="434">
        <v>39722</v>
      </c>
      <c r="P59" s="410" t="s">
        <v>1305</v>
      </c>
      <c r="Q59" s="409">
        <v>8</v>
      </c>
    </row>
    <row r="60" spans="1:17">
      <c r="A60" s="436">
        <v>39753</v>
      </c>
      <c r="B60" s="399" t="s">
        <v>1306</v>
      </c>
      <c r="C60" s="403">
        <v>54</v>
      </c>
      <c r="D60" s="411">
        <v>16</v>
      </c>
      <c r="E60" s="394"/>
      <c r="F60" s="395">
        <v>0.08</v>
      </c>
      <c r="H60" t="s">
        <v>1306</v>
      </c>
      <c r="J60" s="434">
        <v>39753</v>
      </c>
      <c r="P60" s="410" t="s">
        <v>1307</v>
      </c>
      <c r="Q60" s="409">
        <v>8</v>
      </c>
    </row>
    <row r="61" spans="1:17">
      <c r="A61" s="436">
        <v>39783</v>
      </c>
      <c r="B61" s="399" t="s">
        <v>1308</v>
      </c>
      <c r="C61" s="403">
        <v>54</v>
      </c>
      <c r="D61" s="411">
        <v>16</v>
      </c>
      <c r="E61" s="394"/>
      <c r="F61" s="395">
        <v>0.08</v>
      </c>
      <c r="H61" t="s">
        <v>1308</v>
      </c>
      <c r="J61" s="434">
        <v>39783</v>
      </c>
      <c r="P61" s="410" t="s">
        <v>1309</v>
      </c>
      <c r="Q61" s="409">
        <v>8</v>
      </c>
    </row>
    <row r="62" spans="1:17">
      <c r="A62" s="436">
        <v>39814</v>
      </c>
      <c r="B62" s="399" t="s">
        <v>1310</v>
      </c>
      <c r="C62" s="403"/>
      <c r="D62" s="411">
        <v>22</v>
      </c>
      <c r="E62" s="394"/>
      <c r="F62" s="395">
        <v>0.08</v>
      </c>
      <c r="H62" t="s">
        <v>1310</v>
      </c>
      <c r="J62" s="434">
        <v>39814</v>
      </c>
      <c r="P62" s="410" t="s">
        <v>1311</v>
      </c>
      <c r="Q62" s="409">
        <v>8</v>
      </c>
    </row>
    <row r="63" spans="1:17">
      <c r="A63" s="436">
        <v>39845</v>
      </c>
      <c r="B63" s="399" t="s">
        <v>1312</v>
      </c>
      <c r="C63" s="403"/>
      <c r="D63" s="411">
        <v>22</v>
      </c>
      <c r="E63" s="394"/>
      <c r="F63" s="395">
        <v>0.08</v>
      </c>
      <c r="H63" t="s">
        <v>1312</v>
      </c>
      <c r="J63" s="434">
        <v>39845</v>
      </c>
      <c r="P63" s="410" t="s">
        <v>1313</v>
      </c>
      <c r="Q63" s="409">
        <v>8</v>
      </c>
    </row>
    <row r="64" spans="1:17">
      <c r="A64" s="436">
        <v>39873</v>
      </c>
      <c r="B64" s="399" t="s">
        <v>1314</v>
      </c>
      <c r="C64" s="403"/>
      <c r="D64" s="411">
        <v>22</v>
      </c>
      <c r="E64" s="394"/>
      <c r="F64" s="395">
        <v>0.08</v>
      </c>
      <c r="H64" t="s">
        <v>1314</v>
      </c>
      <c r="J64" s="434">
        <v>39873</v>
      </c>
      <c r="P64" s="410" t="s">
        <v>1315</v>
      </c>
      <c r="Q64" s="409">
        <v>8</v>
      </c>
    </row>
    <row r="65" spans="1:17">
      <c r="A65" s="436">
        <v>39904</v>
      </c>
      <c r="B65" s="399" t="s">
        <v>1316</v>
      </c>
      <c r="C65" s="403"/>
      <c r="D65" s="411">
        <v>22</v>
      </c>
      <c r="E65" s="394"/>
      <c r="F65" s="395">
        <v>0.08</v>
      </c>
      <c r="H65" t="s">
        <v>1316</v>
      </c>
      <c r="J65" s="434">
        <v>39904</v>
      </c>
      <c r="P65" s="410" t="s">
        <v>1317</v>
      </c>
      <c r="Q65" s="409">
        <v>8</v>
      </c>
    </row>
    <row r="66" spans="1:17">
      <c r="A66" s="436">
        <v>39934</v>
      </c>
      <c r="B66" s="399" t="s">
        <v>1318</v>
      </c>
      <c r="C66" s="403"/>
      <c r="D66" s="411">
        <v>22</v>
      </c>
      <c r="E66" s="394"/>
      <c r="F66" s="395">
        <v>0.08</v>
      </c>
      <c r="H66" t="s">
        <v>1318</v>
      </c>
      <c r="J66" s="434">
        <v>39934</v>
      </c>
      <c r="P66" s="410" t="s">
        <v>1319</v>
      </c>
      <c r="Q66" s="409">
        <v>8</v>
      </c>
    </row>
    <row r="67" spans="1:17">
      <c r="A67" s="436">
        <v>39965</v>
      </c>
      <c r="B67" s="399" t="s">
        <v>1320</v>
      </c>
      <c r="C67" s="403"/>
      <c r="D67" s="411">
        <v>22</v>
      </c>
      <c r="E67" s="394"/>
      <c r="F67" s="395">
        <v>0.08</v>
      </c>
      <c r="H67" t="s">
        <v>1320</v>
      </c>
      <c r="J67" s="434">
        <v>39965</v>
      </c>
      <c r="P67" s="410" t="s">
        <v>1321</v>
      </c>
      <c r="Q67" s="409">
        <v>8</v>
      </c>
    </row>
    <row r="68" spans="1:17">
      <c r="A68" s="436">
        <v>39995</v>
      </c>
      <c r="B68" s="399" t="s">
        <v>1322</v>
      </c>
      <c r="C68" s="403"/>
      <c r="D68" s="411">
        <v>27</v>
      </c>
      <c r="E68" s="394"/>
      <c r="F68" s="395">
        <v>0.08</v>
      </c>
      <c r="H68" t="s">
        <v>1322</v>
      </c>
      <c r="J68" s="434">
        <v>39995</v>
      </c>
      <c r="P68" s="410" t="s">
        <v>1323</v>
      </c>
      <c r="Q68" s="409">
        <v>8</v>
      </c>
    </row>
    <row r="69" spans="1:17">
      <c r="A69" s="436">
        <v>40026</v>
      </c>
      <c r="B69" s="399" t="s">
        <v>1324</v>
      </c>
      <c r="C69" s="403"/>
      <c r="D69" s="411">
        <v>27</v>
      </c>
      <c r="E69" s="394"/>
      <c r="F69" s="395">
        <v>0.08</v>
      </c>
      <c r="H69" t="s">
        <v>1324</v>
      </c>
      <c r="J69" s="434">
        <v>40026</v>
      </c>
      <c r="P69" s="410" t="s">
        <v>1325</v>
      </c>
      <c r="Q69" s="409">
        <v>8</v>
      </c>
    </row>
    <row r="70" spans="1:17">
      <c r="A70" s="436">
        <v>40057</v>
      </c>
      <c r="B70" s="399" t="s">
        <v>1326</v>
      </c>
      <c r="C70" s="403"/>
      <c r="D70" s="411">
        <v>27</v>
      </c>
      <c r="E70" s="394"/>
      <c r="F70" s="395">
        <v>0.08</v>
      </c>
      <c r="H70" t="s">
        <v>1326</v>
      </c>
      <c r="J70" s="434">
        <v>40057</v>
      </c>
      <c r="P70" s="410" t="s">
        <v>1327</v>
      </c>
      <c r="Q70" s="409">
        <v>8</v>
      </c>
    </row>
    <row r="71" spans="1:17">
      <c r="A71" s="436">
        <v>40087</v>
      </c>
      <c r="B71" s="399" t="s">
        <v>1328</v>
      </c>
      <c r="C71" s="403"/>
      <c r="D71" s="411">
        <v>27</v>
      </c>
      <c r="E71" s="394"/>
      <c r="F71" s="395">
        <v>0.08</v>
      </c>
      <c r="H71" t="s">
        <v>1328</v>
      </c>
      <c r="J71" s="434">
        <v>40087</v>
      </c>
      <c r="P71" s="410" t="s">
        <v>1329</v>
      </c>
      <c r="Q71" s="409">
        <v>8</v>
      </c>
    </row>
    <row r="72" spans="1:17">
      <c r="A72" s="436">
        <v>40118</v>
      </c>
      <c r="B72" s="399" t="s">
        <v>1330</v>
      </c>
      <c r="C72" s="403"/>
      <c r="D72" s="411">
        <v>27</v>
      </c>
      <c r="E72" s="394"/>
      <c r="F72" s="395">
        <v>0.08</v>
      </c>
      <c r="H72" t="s">
        <v>1330</v>
      </c>
      <c r="J72" s="434">
        <v>40118</v>
      </c>
      <c r="P72" s="413" t="s">
        <v>1331</v>
      </c>
      <c r="Q72" s="409">
        <v>8</v>
      </c>
    </row>
    <row r="73" spans="1:17">
      <c r="A73" s="436">
        <v>40148</v>
      </c>
      <c r="B73" s="399" t="s">
        <v>1332</v>
      </c>
      <c r="C73" s="403"/>
      <c r="D73" s="411">
        <v>27</v>
      </c>
      <c r="E73" s="394"/>
      <c r="F73" s="395">
        <v>0.08</v>
      </c>
      <c r="H73" t="s">
        <v>1332</v>
      </c>
      <c r="J73" s="434">
        <v>40148</v>
      </c>
      <c r="P73" s="408" t="s">
        <v>1333</v>
      </c>
      <c r="Q73" s="409">
        <v>8</v>
      </c>
    </row>
    <row r="74" spans="1:17">
      <c r="A74" s="436">
        <v>40179</v>
      </c>
      <c r="B74" s="399" t="s">
        <v>1334</v>
      </c>
      <c r="C74" s="403"/>
      <c r="D74" s="411">
        <v>27</v>
      </c>
      <c r="E74" s="394"/>
      <c r="F74" s="395">
        <v>0.08</v>
      </c>
      <c r="H74" t="s">
        <v>1334</v>
      </c>
      <c r="J74" s="434">
        <v>40179</v>
      </c>
      <c r="P74" s="408" t="s">
        <v>1335</v>
      </c>
      <c r="Q74" s="409">
        <v>8</v>
      </c>
    </row>
    <row r="75" spans="1:17">
      <c r="A75" s="436">
        <v>40210</v>
      </c>
      <c r="B75" s="399" t="s">
        <v>1336</v>
      </c>
      <c r="C75" s="403"/>
      <c r="D75" s="411">
        <v>27</v>
      </c>
      <c r="E75" s="394"/>
      <c r="F75" s="395">
        <v>0.08</v>
      </c>
      <c r="H75" t="s">
        <v>1336</v>
      </c>
      <c r="J75" s="434">
        <v>40210</v>
      </c>
      <c r="P75" s="408" t="s">
        <v>1337</v>
      </c>
      <c r="Q75" s="409">
        <v>8</v>
      </c>
    </row>
    <row r="76" spans="1:17">
      <c r="A76" s="436">
        <v>40238</v>
      </c>
      <c r="B76" s="399" t="s">
        <v>1338</v>
      </c>
      <c r="C76" s="403"/>
      <c r="D76" s="411">
        <v>27</v>
      </c>
      <c r="E76" s="394"/>
      <c r="F76" s="395">
        <v>0.08</v>
      </c>
      <c r="H76" t="s">
        <v>1338</v>
      </c>
      <c r="J76" s="434">
        <v>40238</v>
      </c>
      <c r="P76" s="408" t="s">
        <v>1339</v>
      </c>
      <c r="Q76" s="409">
        <v>8</v>
      </c>
    </row>
    <row r="77" spans="1:17">
      <c r="A77" s="436">
        <v>40269</v>
      </c>
      <c r="B77" s="399" t="s">
        <v>1340</v>
      </c>
      <c r="C77" s="403"/>
      <c r="D77" s="411">
        <v>27</v>
      </c>
      <c r="E77" s="394"/>
      <c r="F77" s="395">
        <v>0.08</v>
      </c>
      <c r="H77" t="s">
        <v>1340</v>
      </c>
      <c r="J77" s="434">
        <v>40269</v>
      </c>
      <c r="P77" s="408" t="s">
        <v>1341</v>
      </c>
      <c r="Q77" s="409">
        <v>8</v>
      </c>
    </row>
    <row r="78" spans="1:17">
      <c r="A78" s="436">
        <v>40299</v>
      </c>
      <c r="B78" s="399" t="s">
        <v>1342</v>
      </c>
      <c r="C78" s="403"/>
      <c r="D78" s="411">
        <v>27</v>
      </c>
      <c r="E78" s="394"/>
      <c r="F78" s="395">
        <v>0.08</v>
      </c>
      <c r="H78" t="s">
        <v>1342</v>
      </c>
      <c r="J78" s="434">
        <v>40299</v>
      </c>
      <c r="P78" s="408" t="s">
        <v>1343</v>
      </c>
      <c r="Q78" s="409">
        <v>8</v>
      </c>
    </row>
    <row r="79" spans="1:17">
      <c r="A79" s="436">
        <v>40330</v>
      </c>
      <c r="B79" s="399" t="s">
        <v>1344</v>
      </c>
      <c r="C79" s="403"/>
      <c r="D79" s="393">
        <v>35</v>
      </c>
      <c r="E79" s="394"/>
      <c r="F79" s="395">
        <v>0.08</v>
      </c>
      <c r="H79" t="s">
        <v>1344</v>
      </c>
      <c r="J79" s="434">
        <v>40330</v>
      </c>
      <c r="P79" s="408" t="s">
        <v>1345</v>
      </c>
      <c r="Q79" s="409">
        <v>8</v>
      </c>
    </row>
    <row r="80" spans="1:17">
      <c r="A80" s="436">
        <v>40360</v>
      </c>
      <c r="B80" s="399" t="s">
        <v>1346</v>
      </c>
      <c r="C80" s="403"/>
      <c r="D80" s="393">
        <v>35</v>
      </c>
      <c r="E80" s="394"/>
      <c r="F80" s="395">
        <v>0.08</v>
      </c>
      <c r="H80" t="s">
        <v>1346</v>
      </c>
      <c r="J80" s="434">
        <v>40360</v>
      </c>
      <c r="P80" s="408" t="s">
        <v>1347</v>
      </c>
      <c r="Q80" s="409">
        <v>8</v>
      </c>
    </row>
    <row r="81" spans="1:17">
      <c r="A81" s="436">
        <v>40391</v>
      </c>
      <c r="B81" s="399" t="s">
        <v>1348</v>
      </c>
      <c r="C81" s="403"/>
      <c r="D81" s="393">
        <v>35</v>
      </c>
      <c r="E81" s="394"/>
      <c r="F81" s="395">
        <v>0.08</v>
      </c>
      <c r="H81" t="s">
        <v>1348</v>
      </c>
      <c r="J81" s="434">
        <v>40391</v>
      </c>
      <c r="P81" s="408" t="s">
        <v>1349</v>
      </c>
      <c r="Q81" s="409">
        <v>8</v>
      </c>
    </row>
    <row r="82" spans="1:17">
      <c r="A82" s="436">
        <v>40422</v>
      </c>
      <c r="B82" s="399" t="s">
        <v>1350</v>
      </c>
      <c r="C82" s="403"/>
      <c r="D82" s="393">
        <v>35</v>
      </c>
      <c r="E82" s="394"/>
      <c r="F82" s="395">
        <v>0.08</v>
      </c>
      <c r="H82" t="s">
        <v>1350</v>
      </c>
      <c r="J82" s="434">
        <v>40422</v>
      </c>
      <c r="P82" s="408" t="s">
        <v>1351</v>
      </c>
      <c r="Q82" s="409">
        <v>8</v>
      </c>
    </row>
    <row r="83" spans="1:17">
      <c r="A83" s="436">
        <v>40452</v>
      </c>
      <c r="B83" s="399" t="s">
        <v>1352</v>
      </c>
      <c r="C83" s="403"/>
      <c r="D83" s="393">
        <v>35</v>
      </c>
      <c r="E83" s="394"/>
      <c r="F83" s="395">
        <v>0.08</v>
      </c>
      <c r="H83" t="s">
        <v>1352</v>
      </c>
      <c r="J83" s="434">
        <v>40452</v>
      </c>
      <c r="P83" s="408" t="s">
        <v>1353</v>
      </c>
      <c r="Q83" s="409">
        <v>8</v>
      </c>
    </row>
    <row r="84" spans="1:17">
      <c r="A84" s="436">
        <v>40483</v>
      </c>
      <c r="B84" s="399" t="s">
        <v>1354</v>
      </c>
      <c r="C84" s="403"/>
      <c r="D84" s="411">
        <v>45</v>
      </c>
      <c r="E84" s="394"/>
      <c r="F84" s="395">
        <v>0.08</v>
      </c>
      <c r="H84" t="s">
        <v>1354</v>
      </c>
      <c r="J84" s="434">
        <v>40483</v>
      </c>
      <c r="P84" s="408" t="s">
        <v>1355</v>
      </c>
      <c r="Q84" s="409">
        <v>8</v>
      </c>
    </row>
    <row r="85" spans="1:17">
      <c r="A85" s="436">
        <v>40513</v>
      </c>
      <c r="B85" s="399" t="s">
        <v>1356</v>
      </c>
      <c r="C85" s="403"/>
      <c r="D85" s="411">
        <v>45</v>
      </c>
      <c r="E85" s="394"/>
      <c r="F85" s="395">
        <v>0.08</v>
      </c>
      <c r="H85" t="s">
        <v>1356</v>
      </c>
      <c r="J85" s="434">
        <v>40513</v>
      </c>
      <c r="P85" s="408" t="s">
        <v>1357</v>
      </c>
      <c r="Q85" s="409">
        <v>8</v>
      </c>
    </row>
    <row r="86" spans="1:17">
      <c r="A86" s="436">
        <v>40544</v>
      </c>
      <c r="B86" s="399" t="s">
        <v>1358</v>
      </c>
      <c r="C86" s="403"/>
      <c r="D86" s="411">
        <v>45</v>
      </c>
      <c r="E86" s="394"/>
      <c r="F86" s="395">
        <v>0.08</v>
      </c>
      <c r="H86" t="s">
        <v>1358</v>
      </c>
      <c r="J86" s="434">
        <v>40544</v>
      </c>
      <c r="P86" s="408" t="s">
        <v>1359</v>
      </c>
      <c r="Q86" s="409">
        <v>8</v>
      </c>
    </row>
    <row r="87" spans="1:17">
      <c r="A87" s="436">
        <v>40575</v>
      </c>
      <c r="B87" s="399" t="s">
        <v>1360</v>
      </c>
      <c r="C87" s="403"/>
      <c r="D87" s="411">
        <v>45</v>
      </c>
      <c r="E87" s="394"/>
      <c r="F87" s="395">
        <v>0.08</v>
      </c>
      <c r="H87" t="s">
        <v>1360</v>
      </c>
      <c r="J87" s="434">
        <v>40575</v>
      </c>
    </row>
    <row r="88" spans="1:17">
      <c r="A88" s="436">
        <v>40603</v>
      </c>
      <c r="B88" s="399" t="s">
        <v>1361</v>
      </c>
      <c r="C88" s="403"/>
      <c r="D88" s="411">
        <v>45</v>
      </c>
      <c r="E88" s="394"/>
      <c r="F88" s="395">
        <v>0.08</v>
      </c>
      <c r="H88" t="s">
        <v>1361</v>
      </c>
      <c r="J88" s="434">
        <v>40603</v>
      </c>
    </row>
    <row r="89" spans="1:17">
      <c r="A89" s="436">
        <v>40634</v>
      </c>
      <c r="B89" s="399" t="s">
        <v>1362</v>
      </c>
      <c r="C89" s="403"/>
      <c r="D89" s="411">
        <v>45</v>
      </c>
      <c r="E89" s="394"/>
      <c r="F89" s="395">
        <v>0.08</v>
      </c>
      <c r="H89" t="s">
        <v>1362</v>
      </c>
      <c r="J89" s="434">
        <v>40634</v>
      </c>
    </row>
    <row r="90" spans="1:17">
      <c r="A90" s="436">
        <v>40664</v>
      </c>
      <c r="B90" s="399" t="s">
        <v>1363</v>
      </c>
      <c r="C90" s="403"/>
      <c r="D90" s="411">
        <v>51</v>
      </c>
      <c r="E90" s="394"/>
      <c r="F90" s="395">
        <v>0.08</v>
      </c>
      <c r="H90" t="s">
        <v>1363</v>
      </c>
      <c r="J90" s="434">
        <v>40664</v>
      </c>
    </row>
    <row r="91" spans="1:17">
      <c r="A91" s="436">
        <v>40695</v>
      </c>
      <c r="B91" s="399" t="s">
        <v>1364</v>
      </c>
      <c r="C91" s="403"/>
      <c r="D91" s="411">
        <v>51</v>
      </c>
      <c r="E91" s="394"/>
      <c r="F91" s="395">
        <v>0.08</v>
      </c>
      <c r="H91" t="s">
        <v>1364</v>
      </c>
      <c r="J91" s="434">
        <v>40695</v>
      </c>
    </row>
    <row r="92" spans="1:17">
      <c r="A92" s="436">
        <v>40725</v>
      </c>
      <c r="B92" s="399" t="s">
        <v>1365</v>
      </c>
      <c r="C92" s="403"/>
      <c r="D92" s="411">
        <v>51</v>
      </c>
      <c r="E92" s="394"/>
      <c r="F92" s="395">
        <v>0.08</v>
      </c>
      <c r="H92" t="s">
        <v>1365</v>
      </c>
      <c r="J92" s="434">
        <v>40725</v>
      </c>
    </row>
    <row r="93" spans="1:17">
      <c r="A93" s="436">
        <v>40756</v>
      </c>
      <c r="B93" s="399" t="s">
        <v>1366</v>
      </c>
      <c r="C93" s="403"/>
      <c r="D93" s="411">
        <v>51</v>
      </c>
      <c r="E93" s="394"/>
      <c r="F93" s="395">
        <v>0.08</v>
      </c>
      <c r="H93" t="s">
        <v>1366</v>
      </c>
      <c r="J93" s="434">
        <v>40756</v>
      </c>
    </row>
    <row r="94" spans="1:17">
      <c r="A94" s="436">
        <v>40787</v>
      </c>
      <c r="B94" s="399" t="s">
        <v>1367</v>
      </c>
      <c r="C94" s="403"/>
      <c r="D94" s="411">
        <v>51</v>
      </c>
      <c r="E94" s="394"/>
      <c r="F94" s="395">
        <v>0.08</v>
      </c>
      <c r="H94" t="s">
        <v>1367</v>
      </c>
      <c r="J94" s="434">
        <v>40787</v>
      </c>
    </row>
    <row r="95" spans="1:17">
      <c r="A95" s="436">
        <v>40817</v>
      </c>
      <c r="B95" s="399" t="s">
        <v>1368</v>
      </c>
      <c r="C95" s="403"/>
      <c r="D95" s="411">
        <v>58</v>
      </c>
      <c r="E95" s="394"/>
      <c r="F95" s="395">
        <v>0.08</v>
      </c>
      <c r="H95" t="s">
        <v>1368</v>
      </c>
      <c r="J95" s="434">
        <v>40817</v>
      </c>
    </row>
    <row r="96" spans="1:17">
      <c r="A96" s="436">
        <v>40848</v>
      </c>
      <c r="B96" s="399" t="s">
        <v>1369</v>
      </c>
      <c r="C96" s="403"/>
      <c r="D96" s="411">
        <v>58</v>
      </c>
      <c r="E96" s="394"/>
      <c r="F96" s="395">
        <v>0.08</v>
      </c>
      <c r="H96" t="s">
        <v>1369</v>
      </c>
      <c r="J96" s="434">
        <v>40848</v>
      </c>
    </row>
    <row r="97" spans="1:10">
      <c r="A97" s="436">
        <v>40878</v>
      </c>
      <c r="B97" s="399" t="s">
        <v>1370</v>
      </c>
      <c r="C97" s="403"/>
      <c r="D97" s="411">
        <v>58</v>
      </c>
      <c r="E97" s="394"/>
      <c r="F97" s="395">
        <v>0.08</v>
      </c>
      <c r="H97" t="s">
        <v>1370</v>
      </c>
      <c r="J97" s="434">
        <v>40878</v>
      </c>
    </row>
    <row r="98" spans="1:10">
      <c r="A98" s="436">
        <v>40909</v>
      </c>
      <c r="B98" s="399" t="s">
        <v>1371</v>
      </c>
      <c r="C98" s="403"/>
      <c r="D98" s="393">
        <v>65</v>
      </c>
      <c r="E98" s="394"/>
      <c r="F98" s="395">
        <v>0.08</v>
      </c>
      <c r="H98" t="s">
        <v>1371</v>
      </c>
      <c r="J98" s="434">
        <v>40909</v>
      </c>
    </row>
    <row r="99" spans="1:10">
      <c r="A99" s="436">
        <v>40940</v>
      </c>
      <c r="B99" s="399" t="s">
        <v>1372</v>
      </c>
      <c r="C99" s="403"/>
      <c r="D99" s="393">
        <v>65</v>
      </c>
      <c r="E99" s="394"/>
      <c r="F99" s="395">
        <v>0.08</v>
      </c>
      <c r="H99" t="s">
        <v>1372</v>
      </c>
      <c r="J99" s="434">
        <v>40940</v>
      </c>
    </row>
    <row r="100" spans="1:10">
      <c r="A100" s="436">
        <v>40969</v>
      </c>
      <c r="B100" s="399" t="s">
        <v>1373</v>
      </c>
      <c r="C100" s="403"/>
      <c r="D100" s="393">
        <v>65</v>
      </c>
      <c r="E100" s="394"/>
      <c r="F100" s="395">
        <v>0.08</v>
      </c>
      <c r="H100" t="s">
        <v>1373</v>
      </c>
      <c r="J100" s="434">
        <v>40969</v>
      </c>
    </row>
    <row r="101" spans="1:10">
      <c r="A101" s="436">
        <v>41000</v>
      </c>
      <c r="B101" s="399" t="s">
        <v>1374</v>
      </c>
      <c r="C101" s="403"/>
      <c r="D101" s="393">
        <v>65</v>
      </c>
      <c r="E101" s="394"/>
      <c r="F101" s="395">
        <v>0.08</v>
      </c>
      <c r="H101" t="s">
        <v>1374</v>
      </c>
      <c r="J101" s="434">
        <v>41000</v>
      </c>
    </row>
    <row r="102" spans="1:10">
      <c r="A102" s="436">
        <v>41030</v>
      </c>
      <c r="B102" s="399" t="s">
        <v>1375</v>
      </c>
      <c r="C102" s="403"/>
      <c r="D102" s="393">
        <v>65</v>
      </c>
      <c r="E102" s="394"/>
      <c r="F102" s="395">
        <v>0.08</v>
      </c>
      <c r="H102" t="s">
        <v>1375</v>
      </c>
      <c r="J102" s="434">
        <v>41030</v>
      </c>
    </row>
    <row r="103" spans="1:10">
      <c r="A103" s="436">
        <v>41061</v>
      </c>
      <c r="B103" s="399" t="s">
        <v>1376</v>
      </c>
      <c r="C103" s="403"/>
      <c r="D103" s="393">
        <v>65</v>
      </c>
      <c r="E103" s="394"/>
      <c r="F103" s="395">
        <v>0.08</v>
      </c>
      <c r="H103" t="s">
        <v>1376</v>
      </c>
      <c r="J103" s="434">
        <v>41061</v>
      </c>
    </row>
    <row r="104" spans="1:10">
      <c r="A104" s="436">
        <v>41091</v>
      </c>
      <c r="B104" s="399" t="s">
        <v>1377</v>
      </c>
      <c r="C104" s="403"/>
      <c r="D104" s="411">
        <v>72</v>
      </c>
      <c r="E104" s="394"/>
      <c r="F104" s="395">
        <v>0.08</v>
      </c>
      <c r="H104" t="s">
        <v>1377</v>
      </c>
      <c r="J104" s="434">
        <v>41091</v>
      </c>
    </row>
    <row r="105" spans="1:10">
      <c r="A105" s="436">
        <v>41122</v>
      </c>
      <c r="B105" s="399" t="s">
        <v>1378</v>
      </c>
      <c r="C105" s="403"/>
      <c r="D105" s="411">
        <v>72</v>
      </c>
      <c r="E105" s="394"/>
      <c r="F105" s="395">
        <v>0.08</v>
      </c>
      <c r="H105" t="s">
        <v>1378</v>
      </c>
      <c r="J105" s="434">
        <v>41122</v>
      </c>
    </row>
    <row r="106" spans="1:10">
      <c r="A106" s="436">
        <v>41153</v>
      </c>
      <c r="B106" s="399" t="s">
        <v>1379</v>
      </c>
      <c r="C106" s="403"/>
      <c r="D106" s="411">
        <v>72</v>
      </c>
      <c r="E106" s="394"/>
      <c r="F106" s="395">
        <v>0.08</v>
      </c>
      <c r="H106" t="s">
        <v>1379</v>
      </c>
      <c r="J106" s="434">
        <v>41153</v>
      </c>
    </row>
    <row r="107" spans="1:10">
      <c r="A107" s="436">
        <v>41183</v>
      </c>
      <c r="B107" s="399" t="s">
        <v>1380</v>
      </c>
      <c r="C107" s="403"/>
      <c r="D107" s="411">
        <v>72</v>
      </c>
      <c r="E107" s="394"/>
      <c r="F107" s="395">
        <v>0.08</v>
      </c>
      <c r="H107" t="s">
        <v>1380</v>
      </c>
      <c r="J107" s="434">
        <v>41183</v>
      </c>
    </row>
    <row r="108" spans="1:10">
      <c r="A108" s="436">
        <v>41214</v>
      </c>
      <c r="B108" s="399" t="s">
        <v>1381</v>
      </c>
      <c r="C108" s="403"/>
      <c r="D108" s="411">
        <v>72</v>
      </c>
      <c r="E108" s="394"/>
      <c r="F108" s="395">
        <v>0.08</v>
      </c>
      <c r="H108" t="s">
        <v>1381</v>
      </c>
      <c r="J108" s="434">
        <v>41214</v>
      </c>
    </row>
    <row r="109" spans="1:10">
      <c r="A109" s="436">
        <v>41244</v>
      </c>
      <c r="B109" s="399" t="s">
        <v>1382</v>
      </c>
      <c r="C109" s="403"/>
      <c r="D109" s="411">
        <v>72</v>
      </c>
      <c r="E109" s="394"/>
      <c r="F109" s="395">
        <v>0.08</v>
      </c>
      <c r="H109" t="s">
        <v>1382</v>
      </c>
      <c r="J109" s="434">
        <v>41244</v>
      </c>
    </row>
    <row r="110" spans="1:10">
      <c r="A110" s="436">
        <v>41275</v>
      </c>
      <c r="B110" s="399" t="s">
        <v>1383</v>
      </c>
      <c r="C110" s="403"/>
      <c r="D110" s="393">
        <v>80</v>
      </c>
      <c r="E110" s="394"/>
      <c r="F110" s="395">
        <v>0.08</v>
      </c>
      <c r="H110" t="s">
        <v>1383</v>
      </c>
      <c r="J110" s="434">
        <v>41275</v>
      </c>
    </row>
    <row r="111" spans="1:10">
      <c r="A111" s="436">
        <v>41306</v>
      </c>
      <c r="B111" s="399" t="s">
        <v>1384</v>
      </c>
      <c r="C111" s="403"/>
      <c r="D111" s="393">
        <v>80</v>
      </c>
      <c r="E111" s="394"/>
      <c r="F111" s="395">
        <v>0.08</v>
      </c>
      <c r="H111" t="s">
        <v>1384</v>
      </c>
      <c r="J111" s="434">
        <v>41306</v>
      </c>
    </row>
    <row r="112" spans="1:10">
      <c r="A112" s="436">
        <v>41334</v>
      </c>
      <c r="B112" s="399" t="s">
        <v>1385</v>
      </c>
      <c r="C112" s="403"/>
      <c r="D112" s="393">
        <v>80</v>
      </c>
      <c r="E112" s="394"/>
      <c r="F112" s="395">
        <v>0.08</v>
      </c>
      <c r="H112" t="s">
        <v>1385</v>
      </c>
      <c r="J112" s="434">
        <v>41334</v>
      </c>
    </row>
    <row r="113" spans="1:10">
      <c r="A113" s="436">
        <v>41365</v>
      </c>
      <c r="B113" s="399" t="s">
        <v>1386</v>
      </c>
      <c r="C113" s="403"/>
      <c r="D113" s="393">
        <v>80</v>
      </c>
      <c r="E113" s="394"/>
      <c r="F113" s="395">
        <v>0.08</v>
      </c>
      <c r="H113" t="s">
        <v>1386</v>
      </c>
      <c r="J113" s="434">
        <v>41365</v>
      </c>
    </row>
    <row r="114" spans="1:10">
      <c r="A114" s="436">
        <v>41395</v>
      </c>
      <c r="B114" s="399" t="s">
        <v>1387</v>
      </c>
      <c r="C114" s="403"/>
      <c r="D114" s="393">
        <v>80</v>
      </c>
      <c r="E114" s="394"/>
      <c r="F114" s="395">
        <v>0.08</v>
      </c>
      <c r="H114" t="s">
        <v>1387</v>
      </c>
      <c r="J114" s="434">
        <v>41395</v>
      </c>
    </row>
    <row r="115" spans="1:10">
      <c r="A115" s="436">
        <v>41426</v>
      </c>
      <c r="B115" s="399" t="s">
        <v>1388</v>
      </c>
      <c r="C115" s="403"/>
      <c r="D115" s="393">
        <v>80</v>
      </c>
      <c r="E115" s="394"/>
      <c r="F115" s="395">
        <v>0.08</v>
      </c>
      <c r="H115" t="s">
        <v>1388</v>
      </c>
      <c r="J115" s="434">
        <v>41426</v>
      </c>
    </row>
    <row r="116" spans="1:10">
      <c r="A116" s="436">
        <v>41456</v>
      </c>
      <c r="B116" s="399" t="s">
        <v>1389</v>
      </c>
      <c r="C116" s="403"/>
      <c r="D116" s="414">
        <v>90</v>
      </c>
      <c r="E116" s="394"/>
      <c r="F116" s="395">
        <v>0.08</v>
      </c>
      <c r="H116" t="s">
        <v>1389</v>
      </c>
      <c r="J116" s="434">
        <v>41456</v>
      </c>
    </row>
    <row r="117" spans="1:10">
      <c r="A117" s="436">
        <v>41487</v>
      </c>
      <c r="B117" s="399" t="s">
        <v>1390</v>
      </c>
      <c r="C117" s="403"/>
      <c r="D117" s="414">
        <v>90</v>
      </c>
      <c r="E117" s="394"/>
      <c r="F117" s="395">
        <v>0.08</v>
      </c>
      <c r="H117" t="s">
        <v>1390</v>
      </c>
      <c r="J117" s="434">
        <v>41487</v>
      </c>
    </row>
    <row r="118" spans="1:10">
      <c r="A118" s="436">
        <v>41518</v>
      </c>
      <c r="B118" s="399" t="s">
        <v>1391</v>
      </c>
      <c r="C118" s="403"/>
      <c r="D118" s="414">
        <v>90</v>
      </c>
      <c r="E118" s="394"/>
      <c r="F118" s="395">
        <v>0.08</v>
      </c>
      <c r="H118" t="s">
        <v>1391</v>
      </c>
      <c r="J118" s="434">
        <v>41518</v>
      </c>
    </row>
    <row r="119" spans="1:10">
      <c r="A119" s="436">
        <v>41548</v>
      </c>
      <c r="B119" s="399" t="s">
        <v>1392</v>
      </c>
      <c r="C119" s="403"/>
      <c r="D119" s="414">
        <v>90</v>
      </c>
      <c r="E119" s="394"/>
      <c r="F119" s="395">
        <v>0.08</v>
      </c>
      <c r="H119" t="s">
        <v>1392</v>
      </c>
      <c r="J119" s="434">
        <v>41548</v>
      </c>
    </row>
    <row r="120" spans="1:10">
      <c r="A120" s="436">
        <v>41579</v>
      </c>
      <c r="B120" s="399" t="s">
        <v>1393</v>
      </c>
      <c r="C120" s="403"/>
      <c r="D120" s="414">
        <v>90</v>
      </c>
      <c r="E120" s="394"/>
      <c r="F120" s="395">
        <v>0.08</v>
      </c>
      <c r="H120" t="s">
        <v>1393</v>
      </c>
      <c r="J120" s="434">
        <v>41579</v>
      </c>
    </row>
    <row r="121" spans="1:10">
      <c r="A121" s="436">
        <v>41609</v>
      </c>
      <c r="B121" s="399" t="s">
        <v>1394</v>
      </c>
      <c r="C121" s="403"/>
      <c r="D121" s="414">
        <v>90</v>
      </c>
      <c r="E121" s="394"/>
      <c r="F121" s="395">
        <v>0.08</v>
      </c>
      <c r="H121" t="s">
        <v>1394</v>
      </c>
      <c r="J121" s="434">
        <v>41609</v>
      </c>
    </row>
    <row r="122" spans="1:10">
      <c r="A122" s="436">
        <v>41640</v>
      </c>
      <c r="B122" s="399" t="s">
        <v>1395</v>
      </c>
      <c r="C122" s="403"/>
      <c r="D122" s="393">
        <v>100</v>
      </c>
      <c r="E122" s="394"/>
      <c r="F122" s="395">
        <v>0.08</v>
      </c>
      <c r="H122" t="s">
        <v>1395</v>
      </c>
      <c r="J122" s="434">
        <v>41640</v>
      </c>
    </row>
    <row r="123" spans="1:10">
      <c r="A123" s="436">
        <v>41671</v>
      </c>
      <c r="B123" s="399" t="s">
        <v>1396</v>
      </c>
      <c r="C123" s="403"/>
      <c r="D123" s="393">
        <v>100</v>
      </c>
      <c r="E123" s="394"/>
      <c r="F123" s="395">
        <v>0.08</v>
      </c>
      <c r="H123" t="s">
        <v>1396</v>
      </c>
      <c r="J123" s="434">
        <v>41671</v>
      </c>
    </row>
    <row r="124" spans="1:10">
      <c r="A124" s="436">
        <v>41699</v>
      </c>
      <c r="B124" s="399" t="s">
        <v>1397</v>
      </c>
      <c r="C124" s="403"/>
      <c r="D124" s="393">
        <v>100</v>
      </c>
      <c r="E124" s="394"/>
      <c r="F124" s="395">
        <v>0.08</v>
      </c>
      <c r="H124" t="s">
        <v>1397</v>
      </c>
      <c r="J124" s="434">
        <v>41699</v>
      </c>
    </row>
    <row r="125" spans="1:10">
      <c r="A125" s="436">
        <v>41730</v>
      </c>
      <c r="B125" s="399" t="s">
        <v>1398</v>
      </c>
      <c r="C125" s="403"/>
      <c r="D125" s="393">
        <v>100</v>
      </c>
      <c r="E125" s="394"/>
      <c r="F125" s="395">
        <v>0.08</v>
      </c>
      <c r="H125" t="s">
        <v>1398</v>
      </c>
      <c r="J125" s="434">
        <v>41730</v>
      </c>
    </row>
    <row r="126" spans="1:10">
      <c r="A126" s="436">
        <v>41760</v>
      </c>
      <c r="B126" s="399" t="s">
        <v>1399</v>
      </c>
      <c r="C126" s="403"/>
      <c r="D126" s="393">
        <v>100</v>
      </c>
      <c r="E126" s="394"/>
      <c r="F126" s="395">
        <v>0.08</v>
      </c>
      <c r="H126" t="s">
        <v>1399</v>
      </c>
      <c r="J126" s="434">
        <v>41760</v>
      </c>
    </row>
    <row r="127" spans="1:10">
      <c r="A127" s="436">
        <v>41791</v>
      </c>
      <c r="B127" s="399" t="s">
        <v>1400</v>
      </c>
      <c r="C127" s="403"/>
      <c r="D127" s="393">
        <v>100</v>
      </c>
      <c r="E127" s="394"/>
      <c r="F127" s="395">
        <v>0.08</v>
      </c>
      <c r="H127" t="s">
        <v>1400</v>
      </c>
      <c r="J127" s="434">
        <v>41791</v>
      </c>
    </row>
    <row r="128" spans="1:10">
      <c r="A128" s="436">
        <v>41821</v>
      </c>
      <c r="B128" s="399" t="s">
        <v>1401</v>
      </c>
      <c r="C128" s="403"/>
      <c r="D128" s="414">
        <v>107</v>
      </c>
      <c r="E128" s="394"/>
      <c r="F128" s="395">
        <v>0.08</v>
      </c>
      <c r="H128" t="s">
        <v>1401</v>
      </c>
      <c r="J128" s="434">
        <v>41821</v>
      </c>
    </row>
    <row r="129" spans="1:10">
      <c r="A129" s="436">
        <v>41852</v>
      </c>
      <c r="B129" s="399" t="s">
        <v>1402</v>
      </c>
      <c r="C129" s="403"/>
      <c r="D129" s="414">
        <v>107</v>
      </c>
      <c r="E129" s="394"/>
      <c r="F129" s="395">
        <v>0.08</v>
      </c>
      <c r="H129" t="s">
        <v>1402</v>
      </c>
      <c r="J129" s="434">
        <v>41852</v>
      </c>
    </row>
    <row r="130" spans="1:10">
      <c r="A130" s="436">
        <v>41883</v>
      </c>
      <c r="B130" s="399" t="s">
        <v>1403</v>
      </c>
      <c r="C130" s="403"/>
      <c r="D130" s="414">
        <v>107</v>
      </c>
      <c r="E130" s="394"/>
      <c r="F130" s="395">
        <v>0.08</v>
      </c>
      <c r="H130" t="s">
        <v>1403</v>
      </c>
      <c r="J130" s="434">
        <v>41883</v>
      </c>
    </row>
    <row r="131" spans="1:10">
      <c r="A131" s="436">
        <v>41913</v>
      </c>
      <c r="B131" s="399" t="s">
        <v>1404</v>
      </c>
      <c r="C131" s="403"/>
      <c r="D131" s="414">
        <v>107</v>
      </c>
      <c r="E131" s="394"/>
      <c r="F131" s="395">
        <v>0.08</v>
      </c>
      <c r="H131" t="s">
        <v>1404</v>
      </c>
      <c r="J131" s="434">
        <v>41913</v>
      </c>
    </row>
    <row r="132" spans="1:10">
      <c r="A132" s="436">
        <v>41944</v>
      </c>
      <c r="B132" s="399" t="s">
        <v>1405</v>
      </c>
      <c r="C132" s="403"/>
      <c r="D132" s="414">
        <v>107</v>
      </c>
      <c r="E132" s="394"/>
      <c r="F132" s="395">
        <v>0.08</v>
      </c>
      <c r="H132" t="s">
        <v>1405</v>
      </c>
      <c r="J132" s="434">
        <v>41944</v>
      </c>
    </row>
    <row r="133" spans="1:10">
      <c r="A133" s="436">
        <v>41974</v>
      </c>
      <c r="B133" s="399" t="s">
        <v>1406</v>
      </c>
      <c r="C133" s="403"/>
      <c r="D133" s="414">
        <v>107</v>
      </c>
      <c r="E133" s="394"/>
      <c r="F133" s="395">
        <v>0.08</v>
      </c>
      <c r="H133" t="s">
        <v>1406</v>
      </c>
      <c r="J133" s="434">
        <v>41974</v>
      </c>
    </row>
    <row r="134" spans="1:10">
      <c r="A134" s="436">
        <v>42005</v>
      </c>
      <c r="B134" s="399" t="s">
        <v>1407</v>
      </c>
      <c r="C134" s="403"/>
      <c r="D134" s="393">
        <v>113</v>
      </c>
      <c r="E134" s="394"/>
      <c r="F134" s="395">
        <v>0.08</v>
      </c>
      <c r="H134" t="s">
        <v>1407</v>
      </c>
      <c r="J134" s="434">
        <v>42005</v>
      </c>
    </row>
    <row r="135" spans="1:10">
      <c r="A135" s="436">
        <v>42036</v>
      </c>
      <c r="B135" s="399" t="s">
        <v>1408</v>
      </c>
      <c r="C135" s="403"/>
      <c r="D135" s="393">
        <v>113</v>
      </c>
      <c r="E135" s="394"/>
      <c r="F135" s="395">
        <v>0.08</v>
      </c>
      <c r="H135" t="s">
        <v>1408</v>
      </c>
      <c r="J135" s="434">
        <v>42036</v>
      </c>
    </row>
    <row r="136" spans="1:10">
      <c r="A136" s="436">
        <v>42064</v>
      </c>
      <c r="B136" s="399" t="s">
        <v>1409</v>
      </c>
      <c r="C136" s="403"/>
      <c r="D136" s="393">
        <v>113</v>
      </c>
      <c r="E136" s="394"/>
      <c r="F136" s="395">
        <v>0.08</v>
      </c>
      <c r="H136" t="s">
        <v>1409</v>
      </c>
      <c r="J136" s="434">
        <v>42064</v>
      </c>
    </row>
    <row r="137" spans="1:10">
      <c r="A137" s="436">
        <v>42095</v>
      </c>
      <c r="B137" s="399" t="s">
        <v>1410</v>
      </c>
      <c r="C137" s="403"/>
      <c r="D137" s="393">
        <v>113</v>
      </c>
      <c r="E137" s="394"/>
      <c r="F137" s="395">
        <v>0.08</v>
      </c>
      <c r="H137" t="s">
        <v>1410</v>
      </c>
      <c r="J137" s="434">
        <v>42095</v>
      </c>
    </row>
    <row r="138" spans="1:10">
      <c r="A138" s="436">
        <v>42125</v>
      </c>
      <c r="B138" s="399" t="s">
        <v>1411</v>
      </c>
      <c r="C138" s="403"/>
      <c r="D138" s="393">
        <v>113</v>
      </c>
      <c r="E138" s="394"/>
      <c r="F138" s="395">
        <v>0.08</v>
      </c>
      <c r="H138" t="s">
        <v>1411</v>
      </c>
      <c r="J138" s="434">
        <v>42125</v>
      </c>
    </row>
    <row r="139" spans="1:10">
      <c r="A139" s="436">
        <v>42156</v>
      </c>
      <c r="B139" s="399" t="s">
        <v>1412</v>
      </c>
      <c r="C139" s="403"/>
      <c r="D139" s="393">
        <v>113</v>
      </c>
      <c r="E139" s="394"/>
      <c r="F139" s="395">
        <v>0.08</v>
      </c>
      <c r="H139" t="s">
        <v>1412</v>
      </c>
      <c r="J139" s="434">
        <v>42156</v>
      </c>
    </row>
    <row r="140" spans="1:10">
      <c r="A140" s="436">
        <v>42186</v>
      </c>
      <c r="B140" s="399" t="s">
        <v>1413</v>
      </c>
      <c r="C140" s="403"/>
      <c r="D140" s="415">
        <v>119</v>
      </c>
      <c r="E140" s="394"/>
      <c r="F140" s="395">
        <v>0.08</v>
      </c>
      <c r="H140" t="s">
        <v>1413</v>
      </c>
      <c r="J140" s="434">
        <v>42186</v>
      </c>
    </row>
    <row r="141" spans="1:10">
      <c r="A141" s="436">
        <v>42217</v>
      </c>
      <c r="B141" s="399" t="s">
        <v>1414</v>
      </c>
      <c r="C141" s="403"/>
      <c r="D141" s="415">
        <v>119</v>
      </c>
      <c r="E141" s="394"/>
      <c r="F141" s="395">
        <v>0.08</v>
      </c>
      <c r="H141" t="s">
        <v>1414</v>
      </c>
      <c r="J141" s="434">
        <v>42217</v>
      </c>
    </row>
    <row r="142" spans="1:10">
      <c r="A142" s="436">
        <v>42248</v>
      </c>
      <c r="B142" s="399" t="s">
        <v>1415</v>
      </c>
      <c r="C142" s="403"/>
      <c r="D142" s="415">
        <v>119</v>
      </c>
      <c r="E142" s="394"/>
      <c r="F142" s="395">
        <v>0.08</v>
      </c>
      <c r="H142" t="s">
        <v>1415</v>
      </c>
      <c r="J142" s="434">
        <v>42248</v>
      </c>
    </row>
    <row r="143" spans="1:10">
      <c r="A143" s="436">
        <v>42278</v>
      </c>
      <c r="B143" s="399" t="s">
        <v>1416</v>
      </c>
      <c r="C143" s="403"/>
      <c r="D143" s="415">
        <v>119</v>
      </c>
      <c r="E143" s="394"/>
      <c r="F143" s="395">
        <v>0.08</v>
      </c>
      <c r="H143" t="s">
        <v>1416</v>
      </c>
      <c r="J143" s="434">
        <v>42278</v>
      </c>
    </row>
    <row r="144" spans="1:10">
      <c r="A144" s="436">
        <v>42309</v>
      </c>
      <c r="B144" s="399" t="s">
        <v>1417</v>
      </c>
      <c r="C144" s="403"/>
      <c r="D144" s="415">
        <v>119</v>
      </c>
      <c r="E144" s="394"/>
      <c r="F144" s="395">
        <v>0.08</v>
      </c>
      <c r="H144" t="s">
        <v>1417</v>
      </c>
      <c r="J144" s="434">
        <v>42309</v>
      </c>
    </row>
    <row r="145" spans="1:10">
      <c r="A145" s="436">
        <v>42339</v>
      </c>
      <c r="B145" s="399" t="s">
        <v>1418</v>
      </c>
      <c r="C145" s="403"/>
      <c r="D145" s="415">
        <v>119</v>
      </c>
      <c r="E145" s="394"/>
      <c r="F145" s="395">
        <v>0.08</v>
      </c>
      <c r="H145" t="s">
        <v>1418</v>
      </c>
      <c r="J145" s="434">
        <v>42339</v>
      </c>
    </row>
    <row r="146" spans="1:10">
      <c r="A146" s="436">
        <v>42370</v>
      </c>
      <c r="B146" s="399" t="s">
        <v>1419</v>
      </c>
      <c r="C146" s="403"/>
      <c r="D146" s="403">
        <v>125</v>
      </c>
      <c r="E146" s="416">
        <v>0</v>
      </c>
      <c r="F146" s="395">
        <v>0.08</v>
      </c>
      <c r="H146" t="s">
        <v>1419</v>
      </c>
      <c r="J146" s="434">
        <v>42370</v>
      </c>
    </row>
    <row r="147" spans="1:10">
      <c r="A147" s="436">
        <v>42401</v>
      </c>
      <c r="B147" s="399" t="s">
        <v>1420</v>
      </c>
      <c r="C147" s="403"/>
      <c r="D147" s="403">
        <v>125</v>
      </c>
      <c r="E147" s="416">
        <v>0</v>
      </c>
      <c r="F147" s="395">
        <v>0.08</v>
      </c>
      <c r="H147" t="s">
        <v>1420</v>
      </c>
      <c r="J147" s="434">
        <v>42401</v>
      </c>
    </row>
    <row r="148" spans="1:10">
      <c r="A148" s="436">
        <v>42430</v>
      </c>
      <c r="B148" s="399" t="s">
        <v>1421</v>
      </c>
      <c r="C148" s="403"/>
      <c r="D148" s="403">
        <v>125</v>
      </c>
      <c r="E148" s="416">
        <v>0</v>
      </c>
      <c r="F148" s="395">
        <v>0.08</v>
      </c>
      <c r="H148" t="s">
        <v>1421</v>
      </c>
      <c r="J148" s="434">
        <v>42430</v>
      </c>
    </row>
    <row r="149" spans="1:10">
      <c r="A149" s="436">
        <v>42461</v>
      </c>
      <c r="B149" s="399" t="s">
        <v>1422</v>
      </c>
      <c r="C149" s="403"/>
      <c r="D149" s="403">
        <v>125</v>
      </c>
      <c r="E149" s="416">
        <v>0</v>
      </c>
      <c r="F149" s="395">
        <v>0.08</v>
      </c>
      <c r="H149" t="s">
        <v>1422</v>
      </c>
      <c r="J149" s="434">
        <v>42461</v>
      </c>
    </row>
    <row r="150" spans="1:10">
      <c r="A150" s="436">
        <v>42491</v>
      </c>
      <c r="B150" s="399" t="s">
        <v>1423</v>
      </c>
      <c r="C150" s="403"/>
      <c r="D150" s="403">
        <v>125</v>
      </c>
      <c r="E150" s="416">
        <v>0</v>
      </c>
      <c r="F150" s="395">
        <v>0.08</v>
      </c>
      <c r="H150" t="s">
        <v>1423</v>
      </c>
      <c r="J150" s="434">
        <v>42491</v>
      </c>
    </row>
    <row r="151" spans="1:10">
      <c r="A151" s="436">
        <v>42522</v>
      </c>
      <c r="B151" s="399" t="s">
        <v>1424</v>
      </c>
      <c r="C151" s="403"/>
      <c r="D151" s="403">
        <v>125</v>
      </c>
      <c r="E151" s="416">
        <v>0</v>
      </c>
      <c r="F151" s="395">
        <v>0.08</v>
      </c>
      <c r="H151" t="s">
        <v>1424</v>
      </c>
      <c r="J151" s="434">
        <v>42522</v>
      </c>
    </row>
    <row r="152" spans="1:10">
      <c r="A152" s="436">
        <v>42552</v>
      </c>
      <c r="B152" s="399" t="s">
        <v>1425</v>
      </c>
      <c r="C152" s="403"/>
      <c r="D152" s="403">
        <v>132</v>
      </c>
      <c r="E152" s="417">
        <v>2</v>
      </c>
      <c r="F152" s="395">
        <v>0.08</v>
      </c>
      <c r="H152" t="s">
        <v>1425</v>
      </c>
      <c r="J152" s="434">
        <v>42552</v>
      </c>
    </row>
    <row r="153" spans="1:10">
      <c r="A153" s="436">
        <v>42583</v>
      </c>
      <c r="B153" s="399" t="s">
        <v>1426</v>
      </c>
      <c r="C153" s="403"/>
      <c r="D153" s="403">
        <v>132</v>
      </c>
      <c r="E153" s="417">
        <v>2</v>
      </c>
      <c r="F153" s="395">
        <v>0.08</v>
      </c>
      <c r="H153" t="s">
        <v>1426</v>
      </c>
      <c r="J153" s="434">
        <v>42583</v>
      </c>
    </row>
    <row r="154" spans="1:10">
      <c r="A154" s="436">
        <v>42614</v>
      </c>
      <c r="B154" s="399" t="s">
        <v>1427</v>
      </c>
      <c r="C154" s="403"/>
      <c r="D154" s="403">
        <v>132</v>
      </c>
      <c r="E154" s="417">
        <v>2</v>
      </c>
      <c r="F154" s="395">
        <v>0.08</v>
      </c>
      <c r="H154" t="s">
        <v>1427</v>
      </c>
      <c r="J154" s="434">
        <v>42614</v>
      </c>
    </row>
    <row r="155" spans="1:10">
      <c r="A155" s="436">
        <v>42644</v>
      </c>
      <c r="B155" s="399" t="s">
        <v>1428</v>
      </c>
      <c r="C155" s="403"/>
      <c r="D155" s="403">
        <v>132</v>
      </c>
      <c r="E155" s="417">
        <v>2</v>
      </c>
      <c r="F155" s="395">
        <v>0.08</v>
      </c>
      <c r="H155" t="s">
        <v>1428</v>
      </c>
      <c r="J155" s="434">
        <v>42644</v>
      </c>
    </row>
    <row r="156" spans="1:10">
      <c r="A156" s="436">
        <v>42675</v>
      </c>
      <c r="B156" s="399" t="s">
        <v>1429</v>
      </c>
      <c r="C156" s="403"/>
      <c r="D156" s="403">
        <v>132</v>
      </c>
      <c r="E156" s="417">
        <v>2</v>
      </c>
      <c r="F156" s="395">
        <v>0.08</v>
      </c>
      <c r="H156" t="s">
        <v>1429</v>
      </c>
      <c r="J156" s="434">
        <v>42675</v>
      </c>
    </row>
    <row r="157" spans="1:10">
      <c r="A157" s="436">
        <v>42705</v>
      </c>
      <c r="B157" s="399" t="s">
        <v>1430</v>
      </c>
      <c r="C157" s="403"/>
      <c r="D157" s="403">
        <v>132</v>
      </c>
      <c r="E157" s="417">
        <v>2</v>
      </c>
      <c r="F157" s="395">
        <v>0.08</v>
      </c>
      <c r="H157" t="s">
        <v>1430</v>
      </c>
      <c r="J157" s="434">
        <v>42705</v>
      </c>
    </row>
    <row r="158" spans="1:10">
      <c r="A158" s="436">
        <v>42736</v>
      </c>
      <c r="B158" s="399" t="s">
        <v>1431</v>
      </c>
      <c r="C158" s="403"/>
      <c r="D158" s="403">
        <v>136</v>
      </c>
      <c r="E158" s="417">
        <v>4</v>
      </c>
      <c r="F158" s="395">
        <v>0.08</v>
      </c>
      <c r="H158" t="s">
        <v>1431</v>
      </c>
      <c r="J158" s="434">
        <v>42736</v>
      </c>
    </row>
    <row r="159" spans="1:10">
      <c r="A159" s="436">
        <v>42767</v>
      </c>
      <c r="B159" s="399" t="s">
        <v>1432</v>
      </c>
      <c r="C159" s="403"/>
      <c r="D159" s="403">
        <v>136</v>
      </c>
      <c r="E159" s="417">
        <v>4</v>
      </c>
      <c r="F159" s="395">
        <v>0.08</v>
      </c>
      <c r="H159" t="s">
        <v>1432</v>
      </c>
      <c r="J159" s="434">
        <v>42767</v>
      </c>
    </row>
    <row r="160" spans="1:10">
      <c r="A160" s="436">
        <v>42795</v>
      </c>
      <c r="B160" s="399" t="s">
        <v>1433</v>
      </c>
      <c r="C160" s="403"/>
      <c r="D160" s="403">
        <v>136</v>
      </c>
      <c r="E160" s="417">
        <v>4</v>
      </c>
      <c r="F160" s="395">
        <v>0.08</v>
      </c>
      <c r="H160" t="s">
        <v>1433</v>
      </c>
      <c r="J160" s="434">
        <v>42795</v>
      </c>
    </row>
    <row r="161" spans="1:10">
      <c r="A161" s="436">
        <v>42826</v>
      </c>
      <c r="B161" s="399" t="s">
        <v>1434</v>
      </c>
      <c r="C161" s="403"/>
      <c r="D161" s="403">
        <v>136</v>
      </c>
      <c r="E161" s="417">
        <v>4</v>
      </c>
      <c r="F161" s="395">
        <v>0.08</v>
      </c>
      <c r="H161" t="s">
        <v>1434</v>
      </c>
      <c r="J161" s="434">
        <v>42826</v>
      </c>
    </row>
    <row r="162" spans="1:10">
      <c r="A162" s="436">
        <v>42856</v>
      </c>
      <c r="B162" s="399" t="s">
        <v>1435</v>
      </c>
      <c r="C162" s="403"/>
      <c r="D162" s="403">
        <v>136</v>
      </c>
      <c r="E162" s="417">
        <v>4</v>
      </c>
      <c r="F162" s="395">
        <v>0.08</v>
      </c>
      <c r="H162" t="s">
        <v>1435</v>
      </c>
      <c r="J162" s="434">
        <v>42856</v>
      </c>
    </row>
    <row r="163" spans="1:10">
      <c r="A163" s="436">
        <v>42887</v>
      </c>
      <c r="B163" s="399" t="s">
        <v>1436</v>
      </c>
      <c r="C163" s="403"/>
      <c r="D163" s="403">
        <v>136</v>
      </c>
      <c r="E163" s="417">
        <v>4</v>
      </c>
      <c r="F163" s="395">
        <v>0.08</v>
      </c>
      <c r="H163" t="s">
        <v>1436</v>
      </c>
      <c r="J163" s="434">
        <v>42887</v>
      </c>
    </row>
    <row r="164" spans="1:10">
      <c r="A164" s="436">
        <v>42917</v>
      </c>
      <c r="B164" s="399" t="s">
        <v>1437</v>
      </c>
      <c r="C164" s="403"/>
      <c r="D164" s="845">
        <v>139</v>
      </c>
      <c r="E164" s="417">
        <v>5</v>
      </c>
      <c r="F164" s="395">
        <v>0.08</v>
      </c>
      <c r="H164" t="s">
        <v>1437</v>
      </c>
      <c r="J164" s="434">
        <v>42917</v>
      </c>
    </row>
    <row r="165" spans="1:10">
      <c r="A165" s="436">
        <v>42948</v>
      </c>
      <c r="B165" s="399" t="s">
        <v>1438</v>
      </c>
      <c r="C165" s="403"/>
      <c r="D165" s="845">
        <v>139</v>
      </c>
      <c r="E165" s="417">
        <v>5</v>
      </c>
      <c r="F165" s="395">
        <v>0.08</v>
      </c>
      <c r="H165" t="s">
        <v>1438</v>
      </c>
      <c r="J165" s="434">
        <v>42948</v>
      </c>
    </row>
    <row r="166" spans="1:10">
      <c r="A166" s="436">
        <v>42979</v>
      </c>
      <c r="B166" s="399" t="s">
        <v>1439</v>
      </c>
      <c r="C166" s="403"/>
      <c r="D166" s="845">
        <v>139</v>
      </c>
      <c r="E166" s="417">
        <v>5</v>
      </c>
      <c r="F166" s="395">
        <v>0.08</v>
      </c>
      <c r="H166" t="s">
        <v>1439</v>
      </c>
      <c r="J166" s="434">
        <v>42979</v>
      </c>
    </row>
    <row r="167" spans="1:10">
      <c r="A167" s="436">
        <v>43009</v>
      </c>
      <c r="B167" s="399" t="s">
        <v>1440</v>
      </c>
      <c r="C167" s="403"/>
      <c r="D167" s="845">
        <v>139</v>
      </c>
      <c r="E167" s="417">
        <v>5</v>
      </c>
      <c r="F167" s="395">
        <v>0.08</v>
      </c>
      <c r="H167" t="s">
        <v>1440</v>
      </c>
      <c r="J167" s="434">
        <v>43009</v>
      </c>
    </row>
    <row r="168" spans="1:10">
      <c r="A168" s="436">
        <v>43040</v>
      </c>
      <c r="B168" s="399" t="s">
        <v>1441</v>
      </c>
      <c r="C168" s="403"/>
      <c r="D168" s="845">
        <v>139</v>
      </c>
      <c r="E168" s="417">
        <v>5</v>
      </c>
      <c r="F168" s="395">
        <v>0.08</v>
      </c>
      <c r="H168" t="s">
        <v>1441</v>
      </c>
      <c r="J168" s="434">
        <v>43040</v>
      </c>
    </row>
    <row r="169" spans="1:10">
      <c r="A169" s="436">
        <v>43070</v>
      </c>
      <c r="B169" s="399" t="s">
        <v>1442</v>
      </c>
      <c r="C169" s="403"/>
      <c r="D169" s="845">
        <v>139</v>
      </c>
      <c r="E169" s="417">
        <v>5</v>
      </c>
      <c r="F169" s="395">
        <v>0.08</v>
      </c>
      <c r="H169" t="s">
        <v>1442</v>
      </c>
      <c r="J169" s="434">
        <v>43070</v>
      </c>
    </row>
    <row r="170" spans="1:10">
      <c r="A170" s="436">
        <v>43101</v>
      </c>
      <c r="B170" s="399" t="s">
        <v>1443</v>
      </c>
      <c r="C170" s="403"/>
      <c r="D170" s="403">
        <v>139</v>
      </c>
      <c r="E170" s="844">
        <v>7</v>
      </c>
      <c r="F170" s="395">
        <v>0.08</v>
      </c>
      <c r="H170" t="s">
        <v>1443</v>
      </c>
      <c r="J170" s="434">
        <v>43101</v>
      </c>
    </row>
    <row r="171" spans="1:10">
      <c r="A171" s="436">
        <v>43132</v>
      </c>
      <c r="B171" s="399" t="s">
        <v>1444</v>
      </c>
      <c r="C171" s="403"/>
      <c r="D171" s="403">
        <v>139</v>
      </c>
      <c r="E171" s="416">
        <v>7</v>
      </c>
      <c r="F171" s="395">
        <v>0.08</v>
      </c>
      <c r="H171" t="s">
        <v>1444</v>
      </c>
      <c r="J171" s="434">
        <v>43132</v>
      </c>
    </row>
    <row r="172" spans="1:10">
      <c r="A172" s="436">
        <v>43160</v>
      </c>
      <c r="B172" s="399" t="s">
        <v>1445</v>
      </c>
      <c r="C172" s="403"/>
      <c r="D172" s="403">
        <v>139</v>
      </c>
      <c r="E172" s="416">
        <v>7</v>
      </c>
      <c r="F172" s="395">
        <v>0.08</v>
      </c>
      <c r="H172" t="s">
        <v>1445</v>
      </c>
      <c r="J172" s="434">
        <v>43160</v>
      </c>
    </row>
    <row r="173" spans="1:10">
      <c r="A173" s="436">
        <v>43191</v>
      </c>
      <c r="B173" s="399" t="s">
        <v>1446</v>
      </c>
      <c r="C173" s="403"/>
      <c r="D173" s="403">
        <v>139</v>
      </c>
      <c r="E173" s="416">
        <v>7</v>
      </c>
      <c r="F173" s="395">
        <v>0.08</v>
      </c>
      <c r="H173" t="s">
        <v>1446</v>
      </c>
      <c r="J173" s="434">
        <v>43191</v>
      </c>
    </row>
    <row r="174" spans="1:10">
      <c r="A174" s="436">
        <v>43221</v>
      </c>
      <c r="B174" s="399" t="s">
        <v>1447</v>
      </c>
      <c r="C174" s="403"/>
      <c r="D174" s="403">
        <v>139</v>
      </c>
      <c r="E174" s="416">
        <v>7</v>
      </c>
      <c r="F174" s="395">
        <v>0.08</v>
      </c>
      <c r="H174" t="s">
        <v>1447</v>
      </c>
      <c r="J174" s="434">
        <v>43221</v>
      </c>
    </row>
    <row r="175" spans="1:10">
      <c r="A175" s="436">
        <v>43252</v>
      </c>
      <c r="B175" s="399" t="s">
        <v>1448</v>
      </c>
      <c r="C175" s="403"/>
      <c r="D175" s="403">
        <v>139</v>
      </c>
      <c r="E175" s="416">
        <v>7</v>
      </c>
      <c r="F175" s="395">
        <v>0.08</v>
      </c>
      <c r="H175" t="s">
        <v>1448</v>
      </c>
      <c r="J175" s="434">
        <v>43252</v>
      </c>
    </row>
    <row r="176" spans="1:10">
      <c r="A176" s="436">
        <v>43282</v>
      </c>
      <c r="B176" s="399" t="s">
        <v>1449</v>
      </c>
      <c r="C176" s="403"/>
      <c r="D176" s="403">
        <v>142</v>
      </c>
      <c r="E176" s="844">
        <v>9</v>
      </c>
      <c r="F176" s="395">
        <v>0.08</v>
      </c>
      <c r="H176" t="s">
        <v>1449</v>
      </c>
      <c r="J176" s="434">
        <v>43282</v>
      </c>
    </row>
    <row r="177" spans="1:10">
      <c r="A177" s="436">
        <v>43313</v>
      </c>
      <c r="B177" s="399" t="s">
        <v>1450</v>
      </c>
      <c r="C177" s="403"/>
      <c r="D177" s="403">
        <v>142</v>
      </c>
      <c r="E177" s="416">
        <v>9</v>
      </c>
      <c r="F177" s="395">
        <v>0.08</v>
      </c>
      <c r="H177" t="s">
        <v>1450</v>
      </c>
      <c r="J177" s="434">
        <v>43313</v>
      </c>
    </row>
    <row r="178" spans="1:10">
      <c r="A178" s="436">
        <v>43344</v>
      </c>
      <c r="B178" s="399" t="s">
        <v>1451</v>
      </c>
      <c r="C178" s="403"/>
      <c r="D178" s="403">
        <v>142</v>
      </c>
      <c r="E178" s="416">
        <v>9</v>
      </c>
      <c r="F178" s="395">
        <v>0.08</v>
      </c>
      <c r="H178" t="s">
        <v>1451</v>
      </c>
      <c r="J178" s="434">
        <v>43344</v>
      </c>
    </row>
    <row r="179" spans="1:10">
      <c r="A179" s="436">
        <v>43374</v>
      </c>
      <c r="B179" s="399" t="s">
        <v>1452</v>
      </c>
      <c r="C179" s="403"/>
      <c r="D179" s="403">
        <v>142</v>
      </c>
      <c r="E179" s="416">
        <v>9</v>
      </c>
      <c r="F179" s="395">
        <v>0.08</v>
      </c>
      <c r="H179" t="s">
        <v>1452</v>
      </c>
      <c r="J179" s="434">
        <v>43374</v>
      </c>
    </row>
    <row r="180" spans="1:10">
      <c r="A180" s="436">
        <v>43405</v>
      </c>
      <c r="B180" s="399" t="s">
        <v>1453</v>
      </c>
      <c r="C180" s="403"/>
      <c r="D180" s="403">
        <v>142</v>
      </c>
      <c r="E180" s="416">
        <v>9</v>
      </c>
      <c r="F180" s="395">
        <v>0.08</v>
      </c>
      <c r="H180" t="s">
        <v>1453</v>
      </c>
      <c r="J180" s="434">
        <v>43405</v>
      </c>
    </row>
    <row r="181" spans="1:10">
      <c r="A181" s="436">
        <v>43435</v>
      </c>
      <c r="B181" s="399" t="s">
        <v>1454</v>
      </c>
      <c r="C181" s="403"/>
      <c r="D181" s="403">
        <v>142</v>
      </c>
      <c r="E181" s="416">
        <v>9</v>
      </c>
      <c r="F181" s="395">
        <v>0.08</v>
      </c>
      <c r="H181" t="s">
        <v>1454</v>
      </c>
      <c r="J181" s="434">
        <v>43435</v>
      </c>
    </row>
    <row r="182" spans="1:10">
      <c r="A182" s="436">
        <v>43466</v>
      </c>
      <c r="B182" s="399" t="s">
        <v>1455</v>
      </c>
      <c r="C182" s="403"/>
      <c r="D182" s="403">
        <v>142</v>
      </c>
      <c r="E182" s="844">
        <v>12</v>
      </c>
      <c r="F182" s="395">
        <v>0.08</v>
      </c>
      <c r="H182" t="s">
        <v>1455</v>
      </c>
      <c r="J182" s="434">
        <v>43466</v>
      </c>
    </row>
    <row r="183" spans="1:10">
      <c r="A183" s="436">
        <v>43497</v>
      </c>
      <c r="B183" s="399" t="s">
        <v>1456</v>
      </c>
      <c r="C183" s="403"/>
      <c r="D183" s="403">
        <v>142</v>
      </c>
      <c r="E183" s="416">
        <f>E182</f>
        <v>12</v>
      </c>
      <c r="F183" s="395">
        <v>0.08</v>
      </c>
      <c r="H183" t="s">
        <v>1456</v>
      </c>
      <c r="J183" s="434">
        <v>43497</v>
      </c>
    </row>
    <row r="184" spans="1:10">
      <c r="A184" s="436">
        <v>43525</v>
      </c>
      <c r="B184" s="399" t="s">
        <v>1457</v>
      </c>
      <c r="C184" s="403"/>
      <c r="D184" s="403">
        <v>142</v>
      </c>
      <c r="E184" s="416">
        <f t="shared" ref="E184:E187" si="0">E183</f>
        <v>12</v>
      </c>
      <c r="F184" s="395">
        <v>0.08</v>
      </c>
      <c r="H184" t="s">
        <v>1457</v>
      </c>
      <c r="J184" s="434">
        <v>43525</v>
      </c>
    </row>
    <row r="185" spans="1:10">
      <c r="A185" s="436">
        <v>43556</v>
      </c>
      <c r="B185" s="399" t="s">
        <v>1458</v>
      </c>
      <c r="C185" s="403"/>
      <c r="D185" s="403">
        <v>142</v>
      </c>
      <c r="E185" s="416">
        <f t="shared" si="0"/>
        <v>12</v>
      </c>
      <c r="F185" s="395">
        <v>0.08</v>
      </c>
      <c r="H185" t="s">
        <v>1458</v>
      </c>
      <c r="J185" s="434">
        <v>43556</v>
      </c>
    </row>
    <row r="186" spans="1:10">
      <c r="A186" s="436">
        <v>43586</v>
      </c>
      <c r="B186" s="399" t="s">
        <v>1459</v>
      </c>
      <c r="C186" s="403"/>
      <c r="D186" s="845"/>
      <c r="E186" s="416">
        <f t="shared" si="0"/>
        <v>12</v>
      </c>
      <c r="F186" s="395">
        <v>0.08</v>
      </c>
      <c r="H186" t="s">
        <v>1459</v>
      </c>
      <c r="J186" s="434">
        <v>43586</v>
      </c>
    </row>
    <row r="187" spans="1:10">
      <c r="A187" s="436">
        <v>43617</v>
      </c>
      <c r="B187" s="399" t="s">
        <v>1460</v>
      </c>
      <c r="C187" s="403"/>
      <c r="D187" s="845"/>
      <c r="E187" s="416">
        <f t="shared" si="0"/>
        <v>12</v>
      </c>
      <c r="F187" s="395">
        <v>0.08</v>
      </c>
      <c r="H187" t="s">
        <v>1460</v>
      </c>
      <c r="J187" s="434">
        <v>43617</v>
      </c>
    </row>
    <row r="188" spans="1:10">
      <c r="A188" s="436">
        <v>43647</v>
      </c>
      <c r="B188" s="399" t="s">
        <v>1461</v>
      </c>
      <c r="C188" s="403"/>
      <c r="D188" s="845"/>
      <c r="E188" s="844">
        <v>17</v>
      </c>
      <c r="F188" s="395">
        <v>0.08</v>
      </c>
      <c r="H188" t="s">
        <v>1461</v>
      </c>
      <c r="J188" s="434">
        <v>43647</v>
      </c>
    </row>
    <row r="189" spans="1:10">
      <c r="A189" s="436">
        <v>43678</v>
      </c>
      <c r="B189" s="399" t="s">
        <v>1462</v>
      </c>
      <c r="C189" s="403"/>
      <c r="D189" s="845"/>
      <c r="E189" s="636">
        <f>E188</f>
        <v>17</v>
      </c>
      <c r="F189" s="395">
        <v>0.08</v>
      </c>
      <c r="H189" t="s">
        <v>1462</v>
      </c>
      <c r="J189" s="434">
        <v>43678</v>
      </c>
    </row>
    <row r="190" spans="1:10">
      <c r="A190" s="436">
        <v>43709</v>
      </c>
      <c r="B190" s="399" t="s">
        <v>1463</v>
      </c>
      <c r="C190" s="403"/>
      <c r="D190" s="845"/>
      <c r="E190" s="636">
        <f t="shared" ref="E190:E193" si="1">E189</f>
        <v>17</v>
      </c>
      <c r="F190" s="395">
        <v>0.08</v>
      </c>
      <c r="H190" t="s">
        <v>1463</v>
      </c>
      <c r="J190" s="434">
        <v>43709</v>
      </c>
    </row>
    <row r="191" spans="1:10">
      <c r="A191" s="436">
        <v>43739</v>
      </c>
      <c r="B191" s="399" t="s">
        <v>1464</v>
      </c>
      <c r="C191" s="403"/>
      <c r="D191" s="845"/>
      <c r="E191" s="636">
        <f t="shared" si="1"/>
        <v>17</v>
      </c>
      <c r="F191" s="395">
        <v>0.08</v>
      </c>
      <c r="H191" t="s">
        <v>1464</v>
      </c>
      <c r="J191" s="434">
        <v>43739</v>
      </c>
    </row>
    <row r="192" spans="1:10">
      <c r="A192" s="436">
        <v>43770</v>
      </c>
      <c r="B192" s="399" t="s">
        <v>1465</v>
      </c>
      <c r="C192" s="403"/>
      <c r="D192" s="845"/>
      <c r="E192" s="636">
        <f t="shared" si="1"/>
        <v>17</v>
      </c>
      <c r="F192" s="395">
        <v>0.08</v>
      </c>
      <c r="H192" t="s">
        <v>1465</v>
      </c>
      <c r="J192" s="434">
        <v>43770</v>
      </c>
    </row>
    <row r="193" spans="1:10">
      <c r="A193" s="436">
        <v>43800</v>
      </c>
      <c r="B193" s="399" t="s">
        <v>1466</v>
      </c>
      <c r="C193" s="403"/>
      <c r="D193" s="845"/>
      <c r="E193" s="636">
        <f t="shared" si="1"/>
        <v>17</v>
      </c>
      <c r="F193" s="395">
        <v>0.08</v>
      </c>
      <c r="H193" t="s">
        <v>1466</v>
      </c>
      <c r="J193" s="434">
        <v>43800</v>
      </c>
    </row>
    <row r="194" spans="1:10">
      <c r="A194" s="436">
        <v>43831</v>
      </c>
      <c r="B194" s="399" t="s">
        <v>1467</v>
      </c>
      <c r="C194" s="403"/>
      <c r="D194" s="845"/>
      <c r="E194" s="636">
        <v>21</v>
      </c>
      <c r="F194" s="395">
        <v>0.08</v>
      </c>
      <c r="H194" t="s">
        <v>1467</v>
      </c>
      <c r="J194" s="434">
        <v>43831</v>
      </c>
    </row>
    <row r="195" spans="1:10">
      <c r="A195" s="436">
        <v>43862</v>
      </c>
      <c r="B195" s="399" t="s">
        <v>1468</v>
      </c>
      <c r="C195" s="403"/>
      <c r="D195" s="845"/>
      <c r="E195" s="636">
        <f>E194</f>
        <v>21</v>
      </c>
      <c r="F195" s="395">
        <v>0.08</v>
      </c>
      <c r="H195" t="s">
        <v>1468</v>
      </c>
      <c r="J195" s="434">
        <v>43862</v>
      </c>
    </row>
    <row r="196" spans="1:10">
      <c r="A196" s="436">
        <v>43891</v>
      </c>
      <c r="B196" s="399" t="s">
        <v>1469</v>
      </c>
      <c r="C196" s="403"/>
      <c r="D196" s="845"/>
      <c r="E196" s="636">
        <f t="shared" ref="E196:E199" si="2">E195</f>
        <v>21</v>
      </c>
      <c r="F196" s="395">
        <v>0.08</v>
      </c>
      <c r="H196" t="s">
        <v>1469</v>
      </c>
      <c r="J196" s="434">
        <v>43891</v>
      </c>
    </row>
    <row r="197" spans="1:10">
      <c r="A197" s="436">
        <v>43922</v>
      </c>
      <c r="B197" s="399" t="s">
        <v>1470</v>
      </c>
      <c r="C197" s="403"/>
      <c r="D197" s="845"/>
      <c r="E197" s="636">
        <f t="shared" si="2"/>
        <v>21</v>
      </c>
      <c r="F197" s="395">
        <v>0.08</v>
      </c>
      <c r="H197" t="s">
        <v>1470</v>
      </c>
      <c r="J197" s="434">
        <v>43922</v>
      </c>
    </row>
    <row r="198" spans="1:10">
      <c r="A198" s="436">
        <v>43952</v>
      </c>
      <c r="B198" s="399" t="s">
        <v>1471</v>
      </c>
      <c r="C198" s="403"/>
      <c r="D198" s="845"/>
      <c r="E198" s="636">
        <f t="shared" si="2"/>
        <v>21</v>
      </c>
      <c r="F198" s="395">
        <v>0.08</v>
      </c>
      <c r="H198" t="s">
        <v>1471</v>
      </c>
      <c r="J198" s="434">
        <v>43952</v>
      </c>
    </row>
    <row r="199" spans="1:10">
      <c r="A199" s="436">
        <v>43983</v>
      </c>
      <c r="B199" s="399" t="s">
        <v>1472</v>
      </c>
      <c r="C199" s="403"/>
      <c r="D199" s="845"/>
      <c r="E199" s="636">
        <f t="shared" si="2"/>
        <v>21</v>
      </c>
      <c r="F199" s="395">
        <v>0.08</v>
      </c>
      <c r="H199" t="s">
        <v>1472</v>
      </c>
      <c r="J199" s="434">
        <v>43983</v>
      </c>
    </row>
    <row r="200" spans="1:10">
      <c r="A200" s="436">
        <v>44013</v>
      </c>
      <c r="B200" s="399" t="s">
        <v>1473</v>
      </c>
      <c r="C200" s="403"/>
      <c r="D200" s="845"/>
      <c r="E200" s="636">
        <v>24</v>
      </c>
      <c r="F200" s="395">
        <v>0.08</v>
      </c>
      <c r="H200" t="s">
        <v>1473</v>
      </c>
      <c r="J200" s="434">
        <v>44013</v>
      </c>
    </row>
    <row r="201" spans="1:10">
      <c r="A201" s="436">
        <v>44044</v>
      </c>
      <c r="B201" s="399" t="s">
        <v>1474</v>
      </c>
      <c r="C201" s="403"/>
      <c r="D201" s="845"/>
      <c r="E201" s="636">
        <f>E200</f>
        <v>24</v>
      </c>
      <c r="F201" s="395">
        <v>0.08</v>
      </c>
      <c r="H201" t="s">
        <v>1474</v>
      </c>
      <c r="J201" s="434">
        <v>44044</v>
      </c>
    </row>
    <row r="202" spans="1:10">
      <c r="A202" s="436">
        <v>44075</v>
      </c>
      <c r="B202" s="399" t="s">
        <v>1475</v>
      </c>
      <c r="C202" s="403"/>
      <c r="D202" s="845"/>
      <c r="E202" s="636">
        <f t="shared" ref="E202:E205" si="3">E201</f>
        <v>24</v>
      </c>
      <c r="F202" s="395">
        <v>0.08</v>
      </c>
      <c r="H202" t="s">
        <v>1475</v>
      </c>
      <c r="J202" s="434">
        <v>44075</v>
      </c>
    </row>
    <row r="203" spans="1:10">
      <c r="A203" s="436">
        <v>44105</v>
      </c>
      <c r="B203" s="399" t="s">
        <v>1476</v>
      </c>
      <c r="C203" s="403"/>
      <c r="D203" s="845"/>
      <c r="E203" s="636">
        <f t="shared" si="3"/>
        <v>24</v>
      </c>
      <c r="F203" s="395">
        <v>0.08</v>
      </c>
      <c r="H203" t="s">
        <v>1476</v>
      </c>
      <c r="J203" s="434">
        <v>44105</v>
      </c>
    </row>
    <row r="204" spans="1:10">
      <c r="A204" s="436">
        <v>44136</v>
      </c>
      <c r="B204" s="399" t="s">
        <v>1477</v>
      </c>
      <c r="C204" s="403"/>
      <c r="D204" s="845"/>
      <c r="E204" s="636">
        <f t="shared" si="3"/>
        <v>24</v>
      </c>
      <c r="F204" s="395">
        <v>0.08</v>
      </c>
      <c r="H204" t="s">
        <v>1477</v>
      </c>
      <c r="J204" s="434">
        <v>44136</v>
      </c>
    </row>
    <row r="205" spans="1:10">
      <c r="A205" s="436">
        <v>44166</v>
      </c>
      <c r="B205" s="399" t="s">
        <v>1478</v>
      </c>
      <c r="C205" s="403"/>
      <c r="D205" s="845"/>
      <c r="E205" s="636">
        <f t="shared" si="3"/>
        <v>24</v>
      </c>
      <c r="F205" s="395">
        <v>0.08</v>
      </c>
      <c r="H205" t="s">
        <v>1478</v>
      </c>
      <c r="J205" s="434">
        <v>44166</v>
      </c>
    </row>
    <row r="206" spans="1:10">
      <c r="A206" s="436">
        <v>44197</v>
      </c>
      <c r="B206" s="399" t="s">
        <v>1479</v>
      </c>
      <c r="C206" s="403"/>
      <c r="D206" s="845"/>
      <c r="E206" s="636">
        <v>28</v>
      </c>
      <c r="F206" s="395">
        <v>0.08</v>
      </c>
      <c r="H206" t="s">
        <v>1479</v>
      </c>
      <c r="J206" s="434">
        <v>44197</v>
      </c>
    </row>
    <row r="207" spans="1:10">
      <c r="A207" s="436">
        <v>44228</v>
      </c>
      <c r="B207" s="399" t="s">
        <v>1480</v>
      </c>
      <c r="C207" s="403"/>
      <c r="D207" s="845"/>
      <c r="E207" s="636">
        <f>E206</f>
        <v>28</v>
      </c>
      <c r="F207" s="395">
        <v>0.08</v>
      </c>
      <c r="H207" t="s">
        <v>1480</v>
      </c>
      <c r="J207" s="434">
        <v>44228</v>
      </c>
    </row>
    <row r="208" spans="1:10">
      <c r="A208" s="436">
        <v>44256</v>
      </c>
      <c r="B208" s="399" t="s">
        <v>1481</v>
      </c>
      <c r="C208" s="403"/>
      <c r="D208" s="845"/>
      <c r="E208" s="636">
        <f t="shared" ref="E208:E211" si="4">E207</f>
        <v>28</v>
      </c>
      <c r="F208" s="395">
        <v>0.08</v>
      </c>
      <c r="H208" t="s">
        <v>1481</v>
      </c>
      <c r="J208" s="434">
        <v>44256</v>
      </c>
    </row>
    <row r="209" spans="1:10">
      <c r="A209" s="436">
        <v>44287</v>
      </c>
      <c r="B209" s="399" t="s">
        <v>1482</v>
      </c>
      <c r="C209" s="403"/>
      <c r="D209" s="845"/>
      <c r="E209" s="636">
        <f t="shared" si="4"/>
        <v>28</v>
      </c>
      <c r="F209" s="395">
        <v>0.08</v>
      </c>
      <c r="H209" t="s">
        <v>1482</v>
      </c>
      <c r="J209" s="434">
        <v>44287</v>
      </c>
    </row>
    <row r="210" spans="1:10">
      <c r="A210" s="436">
        <v>44317</v>
      </c>
      <c r="B210" s="399" t="s">
        <v>1483</v>
      </c>
      <c r="C210" s="403"/>
      <c r="D210" s="845"/>
      <c r="E210" s="636">
        <f t="shared" si="4"/>
        <v>28</v>
      </c>
      <c r="F210" s="395">
        <v>0.08</v>
      </c>
      <c r="H210" t="s">
        <v>1483</v>
      </c>
      <c r="J210" s="434">
        <v>44317</v>
      </c>
    </row>
    <row r="211" spans="1:10">
      <c r="A211" s="436">
        <v>44348</v>
      </c>
      <c r="B211" s="399" t="s">
        <v>1484</v>
      </c>
      <c r="C211" s="403"/>
      <c r="D211" s="845"/>
      <c r="E211" s="636">
        <f t="shared" si="4"/>
        <v>28</v>
      </c>
      <c r="F211" s="395">
        <v>0.08</v>
      </c>
      <c r="H211" t="s">
        <v>1484</v>
      </c>
      <c r="J211" s="434">
        <v>44348</v>
      </c>
    </row>
    <row r="212" spans="1:10">
      <c r="A212" s="436">
        <v>44378</v>
      </c>
      <c r="B212" s="399" t="s">
        <v>1485</v>
      </c>
      <c r="C212" s="403"/>
      <c r="D212" s="845"/>
      <c r="E212" s="844">
        <v>31</v>
      </c>
      <c r="F212" s="395">
        <v>0.09</v>
      </c>
      <c r="H212" t="s">
        <v>1485</v>
      </c>
      <c r="J212" s="434">
        <v>44378</v>
      </c>
    </row>
    <row r="213" spans="1:10">
      <c r="A213" s="436">
        <v>44409</v>
      </c>
      <c r="B213" s="399" t="s">
        <v>1486</v>
      </c>
      <c r="C213" s="403"/>
      <c r="D213" s="845"/>
      <c r="E213" s="636">
        <f>E212</f>
        <v>31</v>
      </c>
      <c r="F213" s="395">
        <v>0.09</v>
      </c>
      <c r="H213" t="s">
        <v>1486</v>
      </c>
      <c r="J213" s="434">
        <v>44409</v>
      </c>
    </row>
    <row r="214" spans="1:10">
      <c r="A214" s="436">
        <v>44440</v>
      </c>
      <c r="B214" s="399" t="s">
        <v>1487</v>
      </c>
      <c r="C214" s="403"/>
      <c r="D214" s="845"/>
      <c r="E214" s="636">
        <f t="shared" ref="E214:E277" si="5">E213</f>
        <v>31</v>
      </c>
      <c r="F214" s="395">
        <v>0.09</v>
      </c>
      <c r="H214" t="s">
        <v>1487</v>
      </c>
      <c r="J214" s="434">
        <v>44440</v>
      </c>
    </row>
    <row r="215" spans="1:10">
      <c r="A215" s="436">
        <v>44470</v>
      </c>
      <c r="B215" s="399" t="s">
        <v>1488</v>
      </c>
      <c r="C215" s="403"/>
      <c r="D215" s="845"/>
      <c r="E215" s="636">
        <f t="shared" si="5"/>
        <v>31</v>
      </c>
      <c r="F215" s="395">
        <v>0.09</v>
      </c>
      <c r="H215" t="s">
        <v>1488</v>
      </c>
      <c r="J215" s="434">
        <v>44470</v>
      </c>
    </row>
    <row r="216" spans="1:10">
      <c r="A216" s="436">
        <v>44501</v>
      </c>
      <c r="B216" s="399" t="s">
        <v>1489</v>
      </c>
      <c r="C216" s="403"/>
      <c r="D216" s="845"/>
      <c r="E216" s="636">
        <f t="shared" si="5"/>
        <v>31</v>
      </c>
      <c r="F216" s="395">
        <v>0.09</v>
      </c>
      <c r="H216" t="s">
        <v>1489</v>
      </c>
      <c r="J216" s="434">
        <v>44501</v>
      </c>
    </row>
    <row r="217" spans="1:10">
      <c r="A217" s="436">
        <v>44531</v>
      </c>
      <c r="B217" s="399" t="s">
        <v>1490</v>
      </c>
      <c r="C217" s="403"/>
      <c r="D217" s="845"/>
      <c r="E217" s="636">
        <f>E216</f>
        <v>31</v>
      </c>
      <c r="F217" s="395">
        <v>0.09</v>
      </c>
      <c r="H217" t="s">
        <v>1490</v>
      </c>
      <c r="J217" s="434">
        <v>44531</v>
      </c>
    </row>
    <row r="218" spans="1:10">
      <c r="A218" s="436">
        <v>44562</v>
      </c>
      <c r="B218" s="399" t="s">
        <v>1491</v>
      </c>
      <c r="C218" s="403"/>
      <c r="D218" s="845"/>
      <c r="E218" s="636">
        <v>34</v>
      </c>
      <c r="F218" s="395">
        <v>0.09</v>
      </c>
      <c r="H218" t="s">
        <v>1491</v>
      </c>
      <c r="J218" s="434">
        <v>44562</v>
      </c>
    </row>
    <row r="219" spans="1:10">
      <c r="A219" s="436">
        <v>44593</v>
      </c>
      <c r="B219" s="399" t="s">
        <v>1492</v>
      </c>
      <c r="C219" s="403"/>
      <c r="D219" s="845"/>
      <c r="E219" s="636">
        <f t="shared" si="5"/>
        <v>34</v>
      </c>
      <c r="F219" s="395">
        <v>0.09</v>
      </c>
      <c r="H219" t="s">
        <v>1492</v>
      </c>
      <c r="J219" s="434">
        <v>44593</v>
      </c>
    </row>
    <row r="220" spans="1:10">
      <c r="A220" s="436">
        <v>44621</v>
      </c>
      <c r="B220" s="399" t="s">
        <v>1493</v>
      </c>
      <c r="C220" s="403"/>
      <c r="D220" s="845"/>
      <c r="E220" s="844">
        <v>34</v>
      </c>
      <c r="F220" s="395">
        <v>0.09</v>
      </c>
      <c r="H220" t="s">
        <v>1493</v>
      </c>
      <c r="J220" s="434">
        <v>44621</v>
      </c>
    </row>
    <row r="221" spans="1:10">
      <c r="A221" s="436">
        <v>44652</v>
      </c>
      <c r="B221" s="399" t="s">
        <v>1494</v>
      </c>
      <c r="C221" s="403"/>
      <c r="D221" s="845"/>
      <c r="E221" s="636">
        <f t="shared" si="5"/>
        <v>34</v>
      </c>
      <c r="F221" s="395">
        <v>0.09</v>
      </c>
      <c r="H221" t="s">
        <v>1494</v>
      </c>
      <c r="J221" s="434">
        <v>44652</v>
      </c>
    </row>
    <row r="222" spans="1:10">
      <c r="A222" s="436">
        <v>44682</v>
      </c>
      <c r="B222" s="399" t="s">
        <v>1495</v>
      </c>
      <c r="C222" s="403"/>
      <c r="D222" s="845"/>
      <c r="E222" s="636">
        <f t="shared" si="5"/>
        <v>34</v>
      </c>
      <c r="F222" s="395">
        <v>0.09</v>
      </c>
      <c r="H222" t="s">
        <v>1495</v>
      </c>
      <c r="J222" s="434">
        <v>44682</v>
      </c>
    </row>
    <row r="223" spans="1:10">
      <c r="A223" s="436">
        <v>44713</v>
      </c>
      <c r="B223" s="399" t="s">
        <v>1496</v>
      </c>
      <c r="C223" s="403"/>
      <c r="D223" s="845"/>
      <c r="E223" s="636">
        <f t="shared" si="5"/>
        <v>34</v>
      </c>
      <c r="F223" s="395">
        <v>0.09</v>
      </c>
      <c r="H223" t="s">
        <v>1496</v>
      </c>
      <c r="J223" s="434">
        <v>44713</v>
      </c>
    </row>
    <row r="224" spans="1:10">
      <c r="A224" s="436">
        <v>44743</v>
      </c>
      <c r="B224" s="399" t="s">
        <v>1497</v>
      </c>
      <c r="C224" s="403"/>
      <c r="D224" s="845"/>
      <c r="E224" s="636">
        <v>38</v>
      </c>
      <c r="F224" s="395">
        <v>0.09</v>
      </c>
      <c r="H224" t="s">
        <v>1497</v>
      </c>
      <c r="J224" s="434">
        <v>44743</v>
      </c>
    </row>
    <row r="225" spans="1:10">
      <c r="A225" s="436">
        <v>44774</v>
      </c>
      <c r="B225" s="399" t="s">
        <v>1498</v>
      </c>
      <c r="C225" s="403"/>
      <c r="D225" s="845"/>
      <c r="E225" s="636">
        <f t="shared" si="5"/>
        <v>38</v>
      </c>
      <c r="F225" s="395">
        <v>0.09</v>
      </c>
      <c r="H225" t="s">
        <v>1498</v>
      </c>
      <c r="J225" s="434">
        <v>44774</v>
      </c>
    </row>
    <row r="226" spans="1:10">
      <c r="A226" s="436">
        <v>44805</v>
      </c>
      <c r="B226" s="399" t="s">
        <v>1499</v>
      </c>
      <c r="C226" s="403"/>
      <c r="D226" s="845"/>
      <c r="E226" s="636">
        <f t="shared" si="5"/>
        <v>38</v>
      </c>
      <c r="F226" s="395">
        <v>0.09</v>
      </c>
      <c r="H226" t="s">
        <v>1499</v>
      </c>
      <c r="J226" s="434">
        <v>44805</v>
      </c>
    </row>
    <row r="227" spans="1:10">
      <c r="A227" s="436">
        <v>44835</v>
      </c>
      <c r="B227" s="399" t="s">
        <v>1500</v>
      </c>
      <c r="C227" s="403"/>
      <c r="D227" s="845"/>
      <c r="E227" s="636">
        <f t="shared" si="5"/>
        <v>38</v>
      </c>
      <c r="F227" s="395">
        <v>0.09</v>
      </c>
      <c r="H227" t="s">
        <v>1500</v>
      </c>
      <c r="J227" s="434">
        <v>44835</v>
      </c>
    </row>
    <row r="228" spans="1:10">
      <c r="A228" s="436">
        <v>44866</v>
      </c>
      <c r="B228" s="399" t="s">
        <v>1501</v>
      </c>
      <c r="C228" s="403"/>
      <c r="D228" s="845"/>
      <c r="E228" s="636">
        <f t="shared" si="5"/>
        <v>38</v>
      </c>
      <c r="F228" s="395">
        <v>0.09</v>
      </c>
      <c r="H228" t="s">
        <v>1501</v>
      </c>
      <c r="J228" s="434">
        <v>44866</v>
      </c>
    </row>
    <row r="229" spans="1:10">
      <c r="A229" s="436">
        <v>44896</v>
      </c>
      <c r="B229" s="399" t="s">
        <v>1502</v>
      </c>
      <c r="C229" s="403"/>
      <c r="D229" s="845"/>
      <c r="E229" s="636">
        <f t="shared" si="5"/>
        <v>38</v>
      </c>
      <c r="F229" s="395">
        <v>0.09</v>
      </c>
      <c r="H229" t="s">
        <v>1502</v>
      </c>
      <c r="J229" s="434">
        <v>44896</v>
      </c>
    </row>
    <row r="230" spans="1:10">
      <c r="A230" s="436">
        <v>44927</v>
      </c>
      <c r="B230" s="399" t="s">
        <v>1503</v>
      </c>
      <c r="C230" s="403"/>
      <c r="D230" s="845"/>
      <c r="E230" s="418">
        <v>42</v>
      </c>
      <c r="F230" s="395">
        <v>0.09</v>
      </c>
      <c r="H230" t="s">
        <v>1503</v>
      </c>
      <c r="J230" s="434">
        <v>44927</v>
      </c>
    </row>
    <row r="231" spans="1:10">
      <c r="A231" s="436">
        <v>44958</v>
      </c>
      <c r="B231" s="399" t="s">
        <v>1504</v>
      </c>
      <c r="C231" s="403"/>
      <c r="D231" s="845"/>
      <c r="E231" s="636">
        <f t="shared" si="5"/>
        <v>42</v>
      </c>
      <c r="F231" s="395">
        <v>0.09</v>
      </c>
      <c r="H231" t="s">
        <v>1504</v>
      </c>
      <c r="J231" s="434">
        <v>44958</v>
      </c>
    </row>
    <row r="232" spans="1:10">
      <c r="A232" s="436">
        <v>44986</v>
      </c>
      <c r="B232" s="399" t="s">
        <v>1505</v>
      </c>
      <c r="C232" s="403"/>
      <c r="D232" s="845"/>
      <c r="E232" s="636">
        <f t="shared" si="5"/>
        <v>42</v>
      </c>
      <c r="F232" s="395">
        <v>0.09</v>
      </c>
      <c r="H232" t="s">
        <v>1505</v>
      </c>
      <c r="J232" s="434">
        <v>44986</v>
      </c>
    </row>
    <row r="233" spans="1:10">
      <c r="A233" s="436">
        <v>45017</v>
      </c>
      <c r="B233" s="399" t="s">
        <v>1506</v>
      </c>
      <c r="C233" s="403"/>
      <c r="D233" s="845"/>
      <c r="E233" s="636">
        <f t="shared" si="5"/>
        <v>42</v>
      </c>
      <c r="F233" s="395">
        <v>0.09</v>
      </c>
      <c r="H233" t="s">
        <v>1506</v>
      </c>
      <c r="J233" s="434">
        <v>45017</v>
      </c>
    </row>
    <row r="234" spans="1:10">
      <c r="A234" s="436">
        <v>45047</v>
      </c>
      <c r="B234" s="399" t="s">
        <v>1507</v>
      </c>
      <c r="C234" s="403"/>
      <c r="D234" s="845"/>
      <c r="E234" s="636">
        <f t="shared" si="5"/>
        <v>42</v>
      </c>
      <c r="F234" s="395">
        <v>0.09</v>
      </c>
      <c r="H234" t="s">
        <v>1507</v>
      </c>
      <c r="J234" s="434">
        <v>45047</v>
      </c>
    </row>
    <row r="235" spans="1:10">
      <c r="A235" s="436">
        <v>45078</v>
      </c>
      <c r="B235" s="399" t="s">
        <v>1508</v>
      </c>
      <c r="C235" s="403"/>
      <c r="D235" s="845"/>
      <c r="E235" s="636">
        <f t="shared" si="5"/>
        <v>42</v>
      </c>
      <c r="F235" s="395">
        <v>0.09</v>
      </c>
      <c r="H235" t="s">
        <v>1508</v>
      </c>
      <c r="J235" s="434">
        <v>45078</v>
      </c>
    </row>
    <row r="236" spans="1:10">
      <c r="A236" s="436">
        <v>45108</v>
      </c>
      <c r="B236" s="399" t="s">
        <v>1509</v>
      </c>
      <c r="C236" s="403"/>
      <c r="D236" s="845"/>
      <c r="E236" s="418">
        <v>46</v>
      </c>
      <c r="F236" s="395">
        <v>0.09</v>
      </c>
      <c r="H236" t="s">
        <v>1509</v>
      </c>
      <c r="J236" s="434">
        <v>45108</v>
      </c>
    </row>
    <row r="237" spans="1:10">
      <c r="A237" s="436">
        <v>45139</v>
      </c>
      <c r="B237" s="399" t="s">
        <v>1510</v>
      </c>
      <c r="C237" s="403"/>
      <c r="D237" s="845"/>
      <c r="E237" s="636">
        <f t="shared" si="5"/>
        <v>46</v>
      </c>
      <c r="F237" s="395">
        <v>0.09</v>
      </c>
      <c r="H237" t="s">
        <v>1510</v>
      </c>
      <c r="J237" s="434">
        <v>45139</v>
      </c>
    </row>
    <row r="238" spans="1:10">
      <c r="A238" s="436">
        <v>45170</v>
      </c>
      <c r="B238" s="399" t="s">
        <v>1511</v>
      </c>
      <c r="C238" s="403"/>
      <c r="D238" s="845"/>
      <c r="E238" s="636">
        <f t="shared" si="5"/>
        <v>46</v>
      </c>
      <c r="F238" s="395">
        <v>0.09</v>
      </c>
      <c r="H238" t="s">
        <v>1511</v>
      </c>
      <c r="J238" s="434">
        <v>45170</v>
      </c>
    </row>
    <row r="239" spans="1:10">
      <c r="A239" s="436">
        <v>45200</v>
      </c>
      <c r="B239" s="399" t="s">
        <v>1512</v>
      </c>
      <c r="C239" s="403"/>
      <c r="D239" s="845"/>
      <c r="E239" s="636">
        <f t="shared" si="5"/>
        <v>46</v>
      </c>
      <c r="F239" s="395">
        <v>0.09</v>
      </c>
      <c r="H239" t="s">
        <v>1512</v>
      </c>
      <c r="J239" s="434">
        <v>45200</v>
      </c>
    </row>
    <row r="240" spans="1:10">
      <c r="A240" s="436">
        <v>45231</v>
      </c>
      <c r="B240" s="399" t="s">
        <v>1513</v>
      </c>
      <c r="C240" s="403"/>
      <c r="D240" s="845"/>
      <c r="E240" s="636">
        <f t="shared" si="5"/>
        <v>46</v>
      </c>
      <c r="F240" s="395">
        <v>0.09</v>
      </c>
      <c r="H240" t="s">
        <v>1513</v>
      </c>
      <c r="J240" s="434">
        <v>45231</v>
      </c>
    </row>
    <row r="241" spans="1:10">
      <c r="A241" s="436">
        <v>45261</v>
      </c>
      <c r="B241" s="429" t="s">
        <v>1514</v>
      </c>
      <c r="C241" s="403"/>
      <c r="D241" s="845"/>
      <c r="E241" s="636">
        <f t="shared" si="5"/>
        <v>46</v>
      </c>
      <c r="F241" s="395">
        <v>0.09</v>
      </c>
      <c r="H241" t="s">
        <v>1514</v>
      </c>
      <c r="J241" s="434">
        <v>45261</v>
      </c>
    </row>
    <row r="242" spans="1:10">
      <c r="A242" s="436">
        <v>45292</v>
      </c>
      <c r="B242" s="399" t="s">
        <v>1515</v>
      </c>
      <c r="C242" s="403"/>
      <c r="D242" s="845"/>
      <c r="E242" s="418">
        <v>50</v>
      </c>
      <c r="F242" s="395">
        <v>0.09</v>
      </c>
      <c r="H242" t="s">
        <v>1515</v>
      </c>
      <c r="J242" s="434">
        <v>45292</v>
      </c>
    </row>
    <row r="243" spans="1:10">
      <c r="A243" s="436">
        <v>45323</v>
      </c>
      <c r="B243" s="399" t="s">
        <v>1516</v>
      </c>
      <c r="C243" s="403"/>
      <c r="D243" s="845"/>
      <c r="E243" s="636">
        <f t="shared" si="5"/>
        <v>50</v>
      </c>
      <c r="F243" s="395">
        <v>0.09</v>
      </c>
      <c r="H243" t="s">
        <v>1516</v>
      </c>
      <c r="J243" s="434">
        <v>45323</v>
      </c>
    </row>
    <row r="244" spans="1:10">
      <c r="A244" s="436">
        <v>45352</v>
      </c>
      <c r="B244" s="399" t="s">
        <v>1517</v>
      </c>
      <c r="C244" s="403"/>
      <c r="D244" s="845"/>
      <c r="E244" s="636">
        <f t="shared" si="5"/>
        <v>50</v>
      </c>
      <c r="F244" s="395">
        <v>0.09</v>
      </c>
      <c r="H244" t="s">
        <v>1517</v>
      </c>
      <c r="J244" s="434">
        <v>45352</v>
      </c>
    </row>
    <row r="245" spans="1:10">
      <c r="A245" s="436">
        <v>45383</v>
      </c>
      <c r="B245" s="399" t="s">
        <v>1518</v>
      </c>
      <c r="C245" s="403"/>
      <c r="D245" s="845"/>
      <c r="E245" s="636">
        <f t="shared" si="5"/>
        <v>50</v>
      </c>
      <c r="F245" s="395">
        <v>0.09</v>
      </c>
      <c r="H245" t="s">
        <v>1518</v>
      </c>
      <c r="J245" s="434">
        <v>45383</v>
      </c>
    </row>
    <row r="246" spans="1:10">
      <c r="A246" s="436">
        <v>45413</v>
      </c>
      <c r="B246" s="399" t="s">
        <v>1519</v>
      </c>
      <c r="C246" s="403"/>
      <c r="D246" s="845"/>
      <c r="E246" s="636">
        <f t="shared" si="5"/>
        <v>50</v>
      </c>
      <c r="F246" s="395">
        <v>0.09</v>
      </c>
      <c r="H246" t="s">
        <v>1519</v>
      </c>
      <c r="J246" s="434">
        <v>45413</v>
      </c>
    </row>
    <row r="247" spans="1:10">
      <c r="A247" s="436">
        <v>45444</v>
      </c>
      <c r="B247" s="399" t="s">
        <v>1520</v>
      </c>
      <c r="C247" s="403"/>
      <c r="D247" s="845"/>
      <c r="E247" s="636">
        <f t="shared" si="5"/>
        <v>50</v>
      </c>
      <c r="F247" s="395">
        <v>0.09</v>
      </c>
      <c r="H247" t="s">
        <v>1520</v>
      </c>
      <c r="J247" s="434">
        <v>45444</v>
      </c>
    </row>
    <row r="248" spans="1:10">
      <c r="A248" s="436">
        <v>45474</v>
      </c>
      <c r="B248" s="399" t="s">
        <v>1521</v>
      </c>
      <c r="C248" s="403"/>
      <c r="D248" s="845"/>
      <c r="E248" s="418">
        <f t="shared" si="5"/>
        <v>50</v>
      </c>
      <c r="F248" s="395">
        <v>0.09</v>
      </c>
      <c r="H248" t="s">
        <v>1521</v>
      </c>
      <c r="J248" s="434">
        <v>45474</v>
      </c>
    </row>
    <row r="249" spans="1:10">
      <c r="A249" s="436">
        <v>45505</v>
      </c>
      <c r="B249" s="399" t="s">
        <v>1522</v>
      </c>
      <c r="C249" s="403"/>
      <c r="D249" s="845"/>
      <c r="E249" s="636">
        <f t="shared" si="5"/>
        <v>50</v>
      </c>
      <c r="F249" s="395">
        <v>0.09</v>
      </c>
      <c r="H249" t="s">
        <v>1522</v>
      </c>
      <c r="J249" s="434">
        <v>45505</v>
      </c>
    </row>
    <row r="250" spans="1:10">
      <c r="A250" s="436">
        <v>45536</v>
      </c>
      <c r="B250" s="399" t="s">
        <v>1523</v>
      </c>
      <c r="C250" s="403"/>
      <c r="D250" s="845"/>
      <c r="E250" s="636">
        <f t="shared" si="5"/>
        <v>50</v>
      </c>
      <c r="F250" s="395">
        <v>0.09</v>
      </c>
      <c r="H250" t="s">
        <v>1523</v>
      </c>
      <c r="J250" s="434">
        <v>45536</v>
      </c>
    </row>
    <row r="251" spans="1:10">
      <c r="A251" s="436">
        <v>45566</v>
      </c>
      <c r="B251" s="399" t="s">
        <v>1524</v>
      </c>
      <c r="C251" s="403"/>
      <c r="D251" s="845"/>
      <c r="E251" s="636">
        <f t="shared" si="5"/>
        <v>50</v>
      </c>
      <c r="F251" s="395">
        <v>0.09</v>
      </c>
      <c r="H251" t="s">
        <v>1524</v>
      </c>
      <c r="J251" s="434">
        <v>45566</v>
      </c>
    </row>
    <row r="252" spans="1:10">
      <c r="A252" s="436">
        <v>45597</v>
      </c>
      <c r="B252" s="399" t="s">
        <v>1525</v>
      </c>
      <c r="C252" s="403"/>
      <c r="D252" s="845"/>
      <c r="E252" s="636">
        <f t="shared" si="5"/>
        <v>50</v>
      </c>
      <c r="F252" s="395">
        <v>0.09</v>
      </c>
      <c r="H252" t="s">
        <v>1525</v>
      </c>
      <c r="J252" s="434">
        <v>45597</v>
      </c>
    </row>
    <row r="253" spans="1:10">
      <c r="A253" s="436">
        <v>45627</v>
      </c>
      <c r="B253" s="399" t="s">
        <v>1526</v>
      </c>
      <c r="C253" s="403"/>
      <c r="D253" s="845"/>
      <c r="E253" s="418">
        <f t="shared" si="5"/>
        <v>50</v>
      </c>
      <c r="F253" s="395">
        <v>0.09</v>
      </c>
      <c r="H253" t="s">
        <v>1526</v>
      </c>
      <c r="J253" s="434">
        <v>45627</v>
      </c>
    </row>
    <row r="254" spans="1:10">
      <c r="A254" s="436">
        <v>45658</v>
      </c>
      <c r="B254" s="399" t="s">
        <v>1527</v>
      </c>
      <c r="C254" s="403"/>
      <c r="D254" s="845"/>
      <c r="E254" s="636">
        <f t="shared" si="5"/>
        <v>50</v>
      </c>
      <c r="F254" s="395">
        <v>0.09</v>
      </c>
      <c r="H254" t="s">
        <v>1527</v>
      </c>
      <c r="J254" s="434">
        <v>45658</v>
      </c>
    </row>
    <row r="255" spans="1:10">
      <c r="A255" s="436">
        <v>45689</v>
      </c>
      <c r="B255" s="399" t="s">
        <v>1528</v>
      </c>
      <c r="C255" s="403"/>
      <c r="D255" s="845"/>
      <c r="E255" s="636">
        <f t="shared" si="5"/>
        <v>50</v>
      </c>
      <c r="F255" s="395">
        <v>0.09</v>
      </c>
      <c r="H255" t="s">
        <v>1528</v>
      </c>
      <c r="J255" s="434">
        <v>45689</v>
      </c>
    </row>
    <row r="256" spans="1:10">
      <c r="A256" s="436">
        <v>45717</v>
      </c>
      <c r="B256" s="399" t="s">
        <v>1529</v>
      </c>
      <c r="C256" s="403"/>
      <c r="D256" s="845"/>
      <c r="E256" s="636">
        <f t="shared" si="5"/>
        <v>50</v>
      </c>
      <c r="F256" s="395">
        <v>0.09</v>
      </c>
      <c r="H256" t="s">
        <v>1529</v>
      </c>
      <c r="J256" s="434">
        <v>45717</v>
      </c>
    </row>
    <row r="257" spans="1:10">
      <c r="A257" s="436">
        <v>45748</v>
      </c>
      <c r="B257" s="399" t="s">
        <v>1530</v>
      </c>
      <c r="C257" s="403"/>
      <c r="D257" s="845"/>
      <c r="E257" s="636">
        <f t="shared" si="5"/>
        <v>50</v>
      </c>
      <c r="F257" s="395">
        <v>0.09</v>
      </c>
      <c r="H257" t="s">
        <v>1530</v>
      </c>
      <c r="J257" s="434">
        <v>45748</v>
      </c>
    </row>
    <row r="258" spans="1:10">
      <c r="A258" s="436">
        <v>45778</v>
      </c>
      <c r="B258" s="399" t="s">
        <v>1531</v>
      </c>
      <c r="C258" s="403"/>
      <c r="D258" s="845"/>
      <c r="E258" s="636">
        <f t="shared" si="5"/>
        <v>50</v>
      </c>
      <c r="F258" s="395">
        <v>0.09</v>
      </c>
      <c r="H258" t="s">
        <v>1531</v>
      </c>
      <c r="J258" s="434">
        <v>45778</v>
      </c>
    </row>
    <row r="259" spans="1:10">
      <c r="A259" s="436">
        <v>45809</v>
      </c>
      <c r="B259" s="399" t="s">
        <v>1532</v>
      </c>
      <c r="C259" s="403"/>
      <c r="D259" s="845"/>
      <c r="E259" s="636">
        <f t="shared" si="5"/>
        <v>50</v>
      </c>
      <c r="F259" s="395">
        <v>0.09</v>
      </c>
      <c r="H259" t="s">
        <v>1532</v>
      </c>
      <c r="J259" s="434">
        <v>45809</v>
      </c>
    </row>
    <row r="260" spans="1:10">
      <c r="A260" s="436">
        <v>45839</v>
      </c>
      <c r="B260" s="399" t="s">
        <v>1533</v>
      </c>
      <c r="C260" s="403"/>
      <c r="D260" s="845"/>
      <c r="E260" s="418">
        <f t="shared" si="5"/>
        <v>50</v>
      </c>
      <c r="F260" s="395">
        <v>0.09</v>
      </c>
      <c r="H260" t="s">
        <v>1533</v>
      </c>
      <c r="J260" s="434">
        <v>45839</v>
      </c>
    </row>
    <row r="261" spans="1:10">
      <c r="A261" s="436">
        <v>45870</v>
      </c>
      <c r="B261" s="399" t="s">
        <v>1534</v>
      </c>
      <c r="C261" s="403"/>
      <c r="D261" s="845"/>
      <c r="E261" s="636">
        <f t="shared" si="5"/>
        <v>50</v>
      </c>
      <c r="F261" s="395">
        <v>0.09</v>
      </c>
      <c r="H261" t="s">
        <v>1534</v>
      </c>
      <c r="J261" s="434">
        <v>45870</v>
      </c>
    </row>
    <row r="262" spans="1:10">
      <c r="A262" s="436">
        <v>45901</v>
      </c>
      <c r="B262" s="399" t="s">
        <v>1535</v>
      </c>
      <c r="C262" s="403"/>
      <c r="D262" s="845"/>
      <c r="E262" s="636">
        <f t="shared" si="5"/>
        <v>50</v>
      </c>
      <c r="F262" s="395">
        <v>0.09</v>
      </c>
      <c r="H262" t="s">
        <v>1535</v>
      </c>
      <c r="J262" s="434">
        <v>45901</v>
      </c>
    </row>
    <row r="263" spans="1:10">
      <c r="A263" s="436">
        <v>45931</v>
      </c>
      <c r="B263" s="399" t="s">
        <v>1536</v>
      </c>
      <c r="C263" s="403"/>
      <c r="D263" s="845"/>
      <c r="E263" s="636">
        <f t="shared" si="5"/>
        <v>50</v>
      </c>
      <c r="F263" s="395">
        <v>0.09</v>
      </c>
      <c r="H263" t="s">
        <v>1536</v>
      </c>
      <c r="J263" s="434">
        <v>45931</v>
      </c>
    </row>
    <row r="264" spans="1:10">
      <c r="A264" s="436">
        <v>45962</v>
      </c>
      <c r="B264" s="399" t="s">
        <v>1537</v>
      </c>
      <c r="C264" s="403"/>
      <c r="D264" s="845"/>
      <c r="E264" s="636">
        <f t="shared" si="5"/>
        <v>50</v>
      </c>
      <c r="F264" s="395">
        <v>0.09</v>
      </c>
      <c r="H264" t="s">
        <v>1537</v>
      </c>
      <c r="J264" s="434">
        <v>45962</v>
      </c>
    </row>
    <row r="265" spans="1:10">
      <c r="A265" s="436">
        <v>45992</v>
      </c>
      <c r="B265" s="399" t="s">
        <v>1538</v>
      </c>
      <c r="C265" s="403"/>
      <c r="D265" s="845"/>
      <c r="E265" s="636">
        <f t="shared" si="5"/>
        <v>50</v>
      </c>
      <c r="F265" s="395">
        <v>0.09</v>
      </c>
      <c r="H265" t="s">
        <v>1538</v>
      </c>
      <c r="J265" s="434">
        <v>45992</v>
      </c>
    </row>
    <row r="266" spans="1:10">
      <c r="A266" s="436">
        <v>46023</v>
      </c>
      <c r="B266" s="399" t="s">
        <v>1539</v>
      </c>
      <c r="C266" s="403"/>
      <c r="D266" s="845"/>
      <c r="E266" s="636">
        <f t="shared" si="5"/>
        <v>50</v>
      </c>
      <c r="F266" s="395">
        <v>0.09</v>
      </c>
      <c r="H266" t="s">
        <v>1539</v>
      </c>
      <c r="J266" s="434">
        <v>46023</v>
      </c>
    </row>
    <row r="267" spans="1:10">
      <c r="A267" s="436">
        <v>46054</v>
      </c>
      <c r="B267" s="399" t="s">
        <v>1540</v>
      </c>
      <c r="C267" s="403"/>
      <c r="D267" s="845"/>
      <c r="E267" s="636">
        <f t="shared" si="5"/>
        <v>50</v>
      </c>
      <c r="F267" s="395">
        <v>0.09</v>
      </c>
      <c r="H267" t="s">
        <v>1540</v>
      </c>
      <c r="J267" s="434">
        <v>46054</v>
      </c>
    </row>
    <row r="268" spans="1:10">
      <c r="A268" s="436">
        <v>46082</v>
      </c>
      <c r="B268" s="399" t="s">
        <v>1541</v>
      </c>
      <c r="C268" s="403"/>
      <c r="D268" s="845"/>
      <c r="E268" s="636">
        <f t="shared" si="5"/>
        <v>50</v>
      </c>
      <c r="F268" s="395">
        <v>0.09</v>
      </c>
      <c r="H268" t="s">
        <v>1541</v>
      </c>
      <c r="J268" s="434">
        <v>46082</v>
      </c>
    </row>
    <row r="269" spans="1:10">
      <c r="A269" s="436">
        <v>46113</v>
      </c>
      <c r="B269" s="399" t="s">
        <v>1542</v>
      </c>
      <c r="C269" s="403"/>
      <c r="D269" s="845"/>
      <c r="E269" s="636">
        <f t="shared" si="5"/>
        <v>50</v>
      </c>
      <c r="F269" s="395">
        <v>0.09</v>
      </c>
      <c r="H269" t="s">
        <v>1542</v>
      </c>
      <c r="J269" s="434">
        <v>46113</v>
      </c>
    </row>
    <row r="270" spans="1:10">
      <c r="A270" s="436">
        <v>46143</v>
      </c>
      <c r="B270" s="399" t="s">
        <v>1543</v>
      </c>
      <c r="C270" s="403"/>
      <c r="D270" s="845"/>
      <c r="E270" s="636">
        <f t="shared" si="5"/>
        <v>50</v>
      </c>
      <c r="F270" s="395">
        <v>0.09</v>
      </c>
      <c r="H270" t="s">
        <v>1543</v>
      </c>
      <c r="J270" s="434">
        <v>46143</v>
      </c>
    </row>
    <row r="271" spans="1:10">
      <c r="A271" s="436">
        <v>46174</v>
      </c>
      <c r="B271" s="399" t="s">
        <v>1544</v>
      </c>
      <c r="C271" s="403"/>
      <c r="D271" s="845"/>
      <c r="E271" s="636">
        <f t="shared" si="5"/>
        <v>50</v>
      </c>
      <c r="F271" s="395">
        <v>0.09</v>
      </c>
      <c r="H271" t="s">
        <v>1544</v>
      </c>
      <c r="J271" s="434">
        <v>46174</v>
      </c>
    </row>
    <row r="272" spans="1:10">
      <c r="A272" s="436">
        <v>46204</v>
      </c>
      <c r="B272" s="399" t="s">
        <v>1545</v>
      </c>
      <c r="C272" s="403"/>
      <c r="D272" s="845"/>
      <c r="E272" s="636">
        <f t="shared" si="5"/>
        <v>50</v>
      </c>
      <c r="F272" s="395">
        <v>0.09</v>
      </c>
      <c r="H272" t="s">
        <v>1545</v>
      </c>
      <c r="J272" s="434">
        <v>46204</v>
      </c>
    </row>
    <row r="273" spans="1:10">
      <c r="A273" s="436">
        <v>46235</v>
      </c>
      <c r="B273" s="399" t="s">
        <v>1546</v>
      </c>
      <c r="C273" s="403"/>
      <c r="D273" s="845"/>
      <c r="E273" s="636">
        <f t="shared" si="5"/>
        <v>50</v>
      </c>
      <c r="F273" s="395">
        <v>0.09</v>
      </c>
      <c r="H273" t="s">
        <v>1546</v>
      </c>
      <c r="J273" s="434">
        <v>46235</v>
      </c>
    </row>
    <row r="274" spans="1:10">
      <c r="A274" s="436">
        <v>46266</v>
      </c>
      <c r="B274" s="399" t="s">
        <v>1547</v>
      </c>
      <c r="C274" s="403"/>
      <c r="D274" s="845"/>
      <c r="E274" s="636">
        <f t="shared" si="5"/>
        <v>50</v>
      </c>
      <c r="F274" s="395">
        <v>0.09</v>
      </c>
      <c r="H274" t="s">
        <v>1547</v>
      </c>
      <c r="J274" s="434">
        <v>46266</v>
      </c>
    </row>
    <row r="275" spans="1:10">
      <c r="A275" s="436">
        <v>46296</v>
      </c>
      <c r="B275" s="399" t="s">
        <v>1548</v>
      </c>
      <c r="C275" s="403"/>
      <c r="D275" s="845"/>
      <c r="E275" s="636">
        <f t="shared" si="5"/>
        <v>50</v>
      </c>
      <c r="F275" s="395">
        <v>0.09</v>
      </c>
      <c r="H275" t="s">
        <v>1548</v>
      </c>
      <c r="J275" s="434">
        <v>46296</v>
      </c>
    </row>
    <row r="276" spans="1:10">
      <c r="A276" s="436">
        <v>46327</v>
      </c>
      <c r="B276" s="399" t="s">
        <v>1549</v>
      </c>
      <c r="C276" s="403"/>
      <c r="D276" s="845"/>
      <c r="E276" s="636">
        <f t="shared" si="5"/>
        <v>50</v>
      </c>
      <c r="F276" s="395">
        <v>0.09</v>
      </c>
      <c r="H276" t="s">
        <v>1549</v>
      </c>
      <c r="J276" s="434">
        <v>46327</v>
      </c>
    </row>
    <row r="277" spans="1:10">
      <c r="A277" s="436">
        <v>46357</v>
      </c>
      <c r="B277" s="399" t="s">
        <v>1550</v>
      </c>
      <c r="C277" s="403"/>
      <c r="D277" s="845"/>
      <c r="E277" s="636">
        <f t="shared" si="5"/>
        <v>50</v>
      </c>
      <c r="F277" s="395">
        <v>0.09</v>
      </c>
      <c r="H277" t="s">
        <v>1550</v>
      </c>
      <c r="J277" s="434">
        <v>46357</v>
      </c>
    </row>
    <row r="278" spans="1:10">
      <c r="A278" s="436">
        <v>46388</v>
      </c>
      <c r="B278" s="399" t="s">
        <v>1551</v>
      </c>
      <c r="C278" s="403"/>
      <c r="D278" s="845"/>
      <c r="E278" s="636">
        <f t="shared" ref="E278:E326" si="6">E277</f>
        <v>50</v>
      </c>
      <c r="F278" s="395">
        <v>0.09</v>
      </c>
      <c r="H278" t="s">
        <v>1551</v>
      </c>
      <c r="J278" s="434">
        <v>46388</v>
      </c>
    </row>
    <row r="279" spans="1:10">
      <c r="A279" s="436">
        <v>46419</v>
      </c>
      <c r="B279" s="399" t="s">
        <v>1552</v>
      </c>
      <c r="C279" s="403"/>
      <c r="D279" s="845"/>
      <c r="E279" s="636">
        <f t="shared" si="6"/>
        <v>50</v>
      </c>
      <c r="F279" s="395">
        <v>0.09</v>
      </c>
      <c r="H279" t="s">
        <v>1552</v>
      </c>
      <c r="J279" s="434">
        <v>46419</v>
      </c>
    </row>
    <row r="280" spans="1:10">
      <c r="A280" s="436">
        <v>46447</v>
      </c>
      <c r="B280" s="399" t="s">
        <v>1553</v>
      </c>
      <c r="C280" s="403"/>
      <c r="D280" s="845"/>
      <c r="E280" s="636">
        <f t="shared" si="6"/>
        <v>50</v>
      </c>
      <c r="F280" s="395">
        <v>0.09</v>
      </c>
      <c r="H280" t="s">
        <v>1553</v>
      </c>
      <c r="J280" s="434">
        <v>46447</v>
      </c>
    </row>
    <row r="281" spans="1:10">
      <c r="A281" s="436">
        <v>46478</v>
      </c>
      <c r="B281" s="399" t="s">
        <v>1554</v>
      </c>
      <c r="C281" s="403"/>
      <c r="D281" s="845"/>
      <c r="E281" s="636">
        <f t="shared" si="6"/>
        <v>50</v>
      </c>
      <c r="F281" s="395">
        <v>0.09</v>
      </c>
      <c r="H281" t="s">
        <v>1554</v>
      </c>
      <c r="J281" s="434">
        <v>46478</v>
      </c>
    </row>
    <row r="282" spans="1:10">
      <c r="A282" s="436">
        <v>46508</v>
      </c>
      <c r="B282" s="399" t="s">
        <v>1555</v>
      </c>
      <c r="C282" s="403"/>
      <c r="D282" s="845"/>
      <c r="E282" s="636">
        <f t="shared" si="6"/>
        <v>50</v>
      </c>
      <c r="F282" s="395">
        <v>0.09</v>
      </c>
      <c r="H282" t="s">
        <v>1555</v>
      </c>
      <c r="J282" s="434">
        <v>46508</v>
      </c>
    </row>
    <row r="283" spans="1:10">
      <c r="A283" s="436">
        <v>46539</v>
      </c>
      <c r="B283" s="399" t="s">
        <v>1556</v>
      </c>
      <c r="C283" s="403"/>
      <c r="D283" s="845"/>
      <c r="E283" s="636">
        <f t="shared" si="6"/>
        <v>50</v>
      </c>
      <c r="F283" s="395">
        <v>0.09</v>
      </c>
      <c r="H283" t="s">
        <v>1556</v>
      </c>
      <c r="J283" s="434">
        <v>46539</v>
      </c>
    </row>
    <row r="284" spans="1:10">
      <c r="A284" s="436">
        <v>46569</v>
      </c>
      <c r="B284" s="399" t="s">
        <v>1557</v>
      </c>
      <c r="C284" s="403"/>
      <c r="D284" s="845"/>
      <c r="E284" s="636">
        <f t="shared" si="6"/>
        <v>50</v>
      </c>
      <c r="F284" s="395">
        <v>0.09</v>
      </c>
      <c r="H284" t="s">
        <v>1557</v>
      </c>
      <c r="J284" s="434">
        <v>46569</v>
      </c>
    </row>
    <row r="285" spans="1:10">
      <c r="A285" s="436">
        <v>46600</v>
      </c>
      <c r="B285" s="399" t="s">
        <v>1558</v>
      </c>
      <c r="C285" s="403"/>
      <c r="D285" s="845"/>
      <c r="E285" s="636">
        <f t="shared" si="6"/>
        <v>50</v>
      </c>
      <c r="F285" s="395">
        <v>0.09</v>
      </c>
      <c r="H285" t="s">
        <v>1558</v>
      </c>
      <c r="J285" s="434">
        <v>46600</v>
      </c>
    </row>
    <row r="286" spans="1:10">
      <c r="A286" s="436">
        <v>46631</v>
      </c>
      <c r="B286" s="399" t="s">
        <v>1559</v>
      </c>
      <c r="C286" s="403"/>
      <c r="D286" s="845"/>
      <c r="E286" s="636">
        <f t="shared" si="6"/>
        <v>50</v>
      </c>
      <c r="F286" s="395">
        <v>0.09</v>
      </c>
      <c r="H286" t="s">
        <v>1559</v>
      </c>
      <c r="J286" s="434">
        <v>46631</v>
      </c>
    </row>
    <row r="287" spans="1:10">
      <c r="A287" s="436">
        <v>46661</v>
      </c>
      <c r="B287" s="399" t="s">
        <v>1560</v>
      </c>
      <c r="C287" s="403"/>
      <c r="D287" s="845"/>
      <c r="E287" s="636">
        <f t="shared" si="6"/>
        <v>50</v>
      </c>
      <c r="F287" s="395">
        <v>0.09</v>
      </c>
      <c r="H287" t="s">
        <v>1560</v>
      </c>
      <c r="J287" s="434">
        <v>46661</v>
      </c>
    </row>
    <row r="288" spans="1:10">
      <c r="A288" s="436">
        <v>46692</v>
      </c>
      <c r="B288" s="399" t="s">
        <v>1561</v>
      </c>
      <c r="C288" s="403"/>
      <c r="D288" s="845"/>
      <c r="E288" s="636">
        <f t="shared" si="6"/>
        <v>50</v>
      </c>
      <c r="F288" s="395">
        <v>0.09</v>
      </c>
      <c r="H288" t="s">
        <v>1561</v>
      </c>
      <c r="J288" s="434">
        <v>46692</v>
      </c>
    </row>
    <row r="289" spans="1:10">
      <c r="A289" s="436">
        <v>46722</v>
      </c>
      <c r="B289" s="399" t="s">
        <v>1562</v>
      </c>
      <c r="C289" s="403"/>
      <c r="D289" s="845"/>
      <c r="E289" s="636">
        <f t="shared" si="6"/>
        <v>50</v>
      </c>
      <c r="F289" s="395">
        <v>0.09</v>
      </c>
      <c r="H289" t="s">
        <v>1562</v>
      </c>
      <c r="J289" s="434">
        <v>46722</v>
      </c>
    </row>
    <row r="290" spans="1:10">
      <c r="A290" s="436">
        <v>46753</v>
      </c>
      <c r="B290" s="399" t="s">
        <v>1563</v>
      </c>
      <c r="C290" s="403"/>
      <c r="D290" s="845"/>
      <c r="E290" s="636">
        <f t="shared" si="6"/>
        <v>50</v>
      </c>
      <c r="F290" s="395">
        <v>0.09</v>
      </c>
      <c r="H290" t="s">
        <v>1563</v>
      </c>
      <c r="J290" s="434">
        <v>46753</v>
      </c>
    </row>
    <row r="291" spans="1:10">
      <c r="A291" s="436">
        <v>46784</v>
      </c>
      <c r="B291" s="399" t="s">
        <v>1564</v>
      </c>
      <c r="C291" s="403"/>
      <c r="D291" s="845"/>
      <c r="E291" s="636">
        <f t="shared" si="6"/>
        <v>50</v>
      </c>
      <c r="F291" s="395">
        <v>0.09</v>
      </c>
      <c r="H291" t="s">
        <v>1564</v>
      </c>
      <c r="J291" s="434">
        <v>46784</v>
      </c>
    </row>
    <row r="292" spans="1:10">
      <c r="A292" s="436">
        <v>46813</v>
      </c>
      <c r="B292" s="399" t="s">
        <v>1565</v>
      </c>
      <c r="C292" s="403"/>
      <c r="D292" s="845"/>
      <c r="E292" s="636">
        <f t="shared" si="6"/>
        <v>50</v>
      </c>
      <c r="F292" s="395">
        <v>0.09</v>
      </c>
      <c r="H292" t="s">
        <v>1565</v>
      </c>
      <c r="J292" s="434">
        <v>46813</v>
      </c>
    </row>
    <row r="293" spans="1:10">
      <c r="A293" s="436">
        <v>46844</v>
      </c>
      <c r="B293" s="399" t="s">
        <v>1566</v>
      </c>
      <c r="C293" s="403"/>
      <c r="D293" s="845"/>
      <c r="E293" s="636">
        <f t="shared" si="6"/>
        <v>50</v>
      </c>
      <c r="F293" s="395">
        <v>0.09</v>
      </c>
      <c r="H293" t="s">
        <v>1566</v>
      </c>
      <c r="J293" s="434">
        <v>46844</v>
      </c>
    </row>
    <row r="294" spans="1:10">
      <c r="A294" s="436">
        <v>46874</v>
      </c>
      <c r="B294" s="399" t="s">
        <v>1567</v>
      </c>
      <c r="C294" s="403"/>
      <c r="D294" s="845"/>
      <c r="E294" s="636">
        <f t="shared" si="6"/>
        <v>50</v>
      </c>
      <c r="F294" s="395">
        <v>0.09</v>
      </c>
      <c r="H294" t="s">
        <v>1567</v>
      </c>
      <c r="J294" s="434">
        <v>46874</v>
      </c>
    </row>
    <row r="295" spans="1:10">
      <c r="A295" s="436">
        <v>46905</v>
      </c>
      <c r="B295" s="399" t="s">
        <v>1568</v>
      </c>
      <c r="C295" s="403"/>
      <c r="D295" s="845"/>
      <c r="E295" s="636">
        <f t="shared" si="6"/>
        <v>50</v>
      </c>
      <c r="F295" s="395">
        <v>0.09</v>
      </c>
      <c r="H295" t="s">
        <v>1568</v>
      </c>
      <c r="J295" s="434">
        <v>46905</v>
      </c>
    </row>
    <row r="296" spans="1:10">
      <c r="A296" s="436">
        <v>46935</v>
      </c>
      <c r="B296" s="399" t="s">
        <v>1569</v>
      </c>
      <c r="C296" s="403"/>
      <c r="D296" s="845"/>
      <c r="E296" s="636">
        <f t="shared" si="6"/>
        <v>50</v>
      </c>
      <c r="F296" s="395">
        <v>0.09</v>
      </c>
      <c r="H296" t="s">
        <v>1569</v>
      </c>
      <c r="J296" s="434">
        <v>46935</v>
      </c>
    </row>
    <row r="297" spans="1:10">
      <c r="A297" s="436">
        <v>46966</v>
      </c>
      <c r="B297" s="399" t="s">
        <v>1570</v>
      </c>
      <c r="C297" s="403"/>
      <c r="D297" s="845"/>
      <c r="E297" s="636">
        <f t="shared" si="6"/>
        <v>50</v>
      </c>
      <c r="F297" s="395">
        <v>0.09</v>
      </c>
      <c r="H297" t="s">
        <v>1570</v>
      </c>
      <c r="J297" s="434">
        <v>46966</v>
      </c>
    </row>
    <row r="298" spans="1:10">
      <c r="A298" s="436">
        <v>46997</v>
      </c>
      <c r="B298" s="399" t="s">
        <v>1571</v>
      </c>
      <c r="C298" s="403"/>
      <c r="D298" s="845"/>
      <c r="E298" s="636">
        <f t="shared" si="6"/>
        <v>50</v>
      </c>
      <c r="F298" s="395">
        <v>0.09</v>
      </c>
      <c r="H298" t="s">
        <v>1571</v>
      </c>
      <c r="J298" s="434">
        <v>46997</v>
      </c>
    </row>
    <row r="299" spans="1:10">
      <c r="A299" s="436">
        <v>47027</v>
      </c>
      <c r="B299" s="399" t="s">
        <v>1572</v>
      </c>
      <c r="C299" s="403"/>
      <c r="D299" s="845"/>
      <c r="E299" s="636">
        <f t="shared" si="6"/>
        <v>50</v>
      </c>
      <c r="F299" s="395">
        <v>0.09</v>
      </c>
      <c r="H299" t="s">
        <v>1572</v>
      </c>
      <c r="J299" s="434">
        <v>47027</v>
      </c>
    </row>
    <row r="300" spans="1:10">
      <c r="A300" s="436">
        <v>47058</v>
      </c>
      <c r="B300" s="399" t="s">
        <v>1573</v>
      </c>
      <c r="C300" s="403"/>
      <c r="D300" s="845"/>
      <c r="E300" s="636">
        <f t="shared" si="6"/>
        <v>50</v>
      </c>
      <c r="F300" s="395">
        <v>0.09</v>
      </c>
      <c r="H300" t="s">
        <v>1573</v>
      </c>
      <c r="J300" s="434">
        <v>47058</v>
      </c>
    </row>
    <row r="301" spans="1:10">
      <c r="A301" s="436">
        <v>47088</v>
      </c>
      <c r="B301" s="399" t="s">
        <v>1574</v>
      </c>
      <c r="C301" s="403"/>
      <c r="D301" s="845"/>
      <c r="E301" s="636">
        <f t="shared" si="6"/>
        <v>50</v>
      </c>
      <c r="F301" s="395">
        <v>0.09</v>
      </c>
      <c r="H301" t="s">
        <v>1574</v>
      </c>
      <c r="J301" s="434">
        <v>47088</v>
      </c>
    </row>
    <row r="302" spans="1:10">
      <c r="A302" s="436">
        <v>47119</v>
      </c>
      <c r="B302" s="399" t="s">
        <v>1575</v>
      </c>
      <c r="C302" s="403"/>
      <c r="D302" s="845"/>
      <c r="E302" s="636">
        <f t="shared" si="6"/>
        <v>50</v>
      </c>
      <c r="F302" s="395">
        <v>0.09</v>
      </c>
      <c r="H302" t="s">
        <v>1575</v>
      </c>
      <c r="J302" s="434">
        <v>47119</v>
      </c>
    </row>
    <row r="303" spans="1:10">
      <c r="A303" s="436">
        <v>47150</v>
      </c>
      <c r="B303" s="399" t="s">
        <v>1576</v>
      </c>
      <c r="C303" s="403"/>
      <c r="D303" s="845"/>
      <c r="E303" s="636">
        <f t="shared" si="6"/>
        <v>50</v>
      </c>
      <c r="F303" s="395">
        <v>0.09</v>
      </c>
      <c r="H303" t="s">
        <v>1576</v>
      </c>
      <c r="J303" s="434">
        <v>47150</v>
      </c>
    </row>
    <row r="304" spans="1:10">
      <c r="A304" s="436">
        <v>47178</v>
      </c>
      <c r="B304" s="399" t="s">
        <v>1577</v>
      </c>
      <c r="C304" s="403"/>
      <c r="D304" s="845"/>
      <c r="E304" s="636">
        <f t="shared" si="6"/>
        <v>50</v>
      </c>
      <c r="F304" s="395">
        <v>0.09</v>
      </c>
      <c r="H304" t="s">
        <v>1577</v>
      </c>
      <c r="J304" s="434">
        <v>47178</v>
      </c>
    </row>
    <row r="305" spans="1:10">
      <c r="A305" s="436">
        <v>47209</v>
      </c>
      <c r="B305" s="399" t="s">
        <v>1578</v>
      </c>
      <c r="C305" s="403"/>
      <c r="D305" s="845"/>
      <c r="E305" s="636">
        <f t="shared" si="6"/>
        <v>50</v>
      </c>
      <c r="F305" s="395">
        <v>0.09</v>
      </c>
      <c r="H305" t="s">
        <v>1578</v>
      </c>
      <c r="J305" s="434">
        <v>47209</v>
      </c>
    </row>
    <row r="306" spans="1:10">
      <c r="A306" s="436">
        <v>47239</v>
      </c>
      <c r="B306" s="399" t="s">
        <v>1579</v>
      </c>
      <c r="C306" s="403"/>
      <c r="D306" s="845"/>
      <c r="E306" s="636">
        <f t="shared" si="6"/>
        <v>50</v>
      </c>
      <c r="F306" s="395">
        <v>0.09</v>
      </c>
      <c r="H306" t="s">
        <v>1579</v>
      </c>
      <c r="J306" s="434">
        <v>47239</v>
      </c>
    </row>
    <row r="307" spans="1:10">
      <c r="A307" s="436">
        <v>47270</v>
      </c>
      <c r="B307" s="399" t="s">
        <v>1580</v>
      </c>
      <c r="C307" s="403"/>
      <c r="D307" s="845"/>
      <c r="E307" s="636">
        <f t="shared" si="6"/>
        <v>50</v>
      </c>
      <c r="F307" s="395">
        <v>0.09</v>
      </c>
      <c r="H307" t="s">
        <v>1580</v>
      </c>
      <c r="J307" s="434">
        <v>47270</v>
      </c>
    </row>
    <row r="308" spans="1:10">
      <c r="A308" s="436">
        <v>47300</v>
      </c>
      <c r="B308" s="399" t="s">
        <v>1581</v>
      </c>
      <c r="C308" s="403"/>
      <c r="D308" s="845"/>
      <c r="E308" s="636">
        <f t="shared" si="6"/>
        <v>50</v>
      </c>
      <c r="F308" s="395">
        <v>0.09</v>
      </c>
      <c r="H308" t="s">
        <v>1581</v>
      </c>
      <c r="J308" s="434">
        <v>47300</v>
      </c>
    </row>
    <row r="309" spans="1:10">
      <c r="A309" s="436">
        <v>47331</v>
      </c>
      <c r="B309" s="399" t="s">
        <v>1582</v>
      </c>
      <c r="C309" s="403"/>
      <c r="D309" s="845"/>
      <c r="E309" s="636">
        <f t="shared" si="6"/>
        <v>50</v>
      </c>
      <c r="F309" s="395">
        <v>0.09</v>
      </c>
      <c r="H309" t="s">
        <v>1582</v>
      </c>
      <c r="J309" s="434">
        <v>47331</v>
      </c>
    </row>
    <row r="310" spans="1:10">
      <c r="A310" s="436">
        <v>47362</v>
      </c>
      <c r="B310" s="399" t="s">
        <v>1583</v>
      </c>
      <c r="C310" s="403"/>
      <c r="D310" s="845"/>
      <c r="E310" s="636">
        <f t="shared" si="6"/>
        <v>50</v>
      </c>
      <c r="F310" s="395">
        <v>0.09</v>
      </c>
      <c r="H310" t="s">
        <v>1583</v>
      </c>
      <c r="J310" s="434">
        <v>47362</v>
      </c>
    </row>
    <row r="311" spans="1:10">
      <c r="A311" s="436">
        <v>47392</v>
      </c>
      <c r="B311" s="399" t="s">
        <v>1584</v>
      </c>
      <c r="C311" s="403"/>
      <c r="D311" s="845"/>
      <c r="E311" s="636">
        <f t="shared" si="6"/>
        <v>50</v>
      </c>
      <c r="F311" s="395">
        <v>0.09</v>
      </c>
      <c r="H311" t="s">
        <v>1584</v>
      </c>
      <c r="J311" s="434">
        <v>47392</v>
      </c>
    </row>
    <row r="312" spans="1:10">
      <c r="A312" s="436">
        <v>47423</v>
      </c>
      <c r="B312" s="399" t="s">
        <v>1585</v>
      </c>
      <c r="C312" s="403"/>
      <c r="D312" s="845"/>
      <c r="E312" s="636">
        <f t="shared" si="6"/>
        <v>50</v>
      </c>
      <c r="F312" s="395">
        <v>0.09</v>
      </c>
      <c r="H312" t="s">
        <v>1585</v>
      </c>
      <c r="J312" s="434">
        <v>47423</v>
      </c>
    </row>
    <row r="313" spans="1:10">
      <c r="A313" s="436">
        <v>47453</v>
      </c>
      <c r="B313" s="399" t="s">
        <v>1586</v>
      </c>
      <c r="C313" s="403"/>
      <c r="D313" s="845"/>
      <c r="E313" s="636">
        <f t="shared" si="6"/>
        <v>50</v>
      </c>
      <c r="F313" s="395">
        <v>0.09</v>
      </c>
      <c r="H313" t="s">
        <v>1586</v>
      </c>
      <c r="J313" s="434">
        <v>47453</v>
      </c>
    </row>
    <row r="314" spans="1:10">
      <c r="A314" s="436">
        <v>47484</v>
      </c>
      <c r="B314" s="399" t="s">
        <v>1587</v>
      </c>
      <c r="C314" s="403"/>
      <c r="D314" s="845"/>
      <c r="E314" s="636">
        <f t="shared" si="6"/>
        <v>50</v>
      </c>
      <c r="F314" s="395">
        <v>0.09</v>
      </c>
      <c r="H314" t="s">
        <v>1587</v>
      </c>
      <c r="J314" s="434">
        <v>47484</v>
      </c>
    </row>
    <row r="315" spans="1:10">
      <c r="A315" s="436">
        <v>47515</v>
      </c>
      <c r="B315" s="399" t="s">
        <v>1588</v>
      </c>
      <c r="C315" s="403"/>
      <c r="D315" s="845"/>
      <c r="E315" s="636">
        <f t="shared" si="6"/>
        <v>50</v>
      </c>
      <c r="F315" s="395">
        <v>0.09</v>
      </c>
      <c r="H315" t="s">
        <v>1588</v>
      </c>
      <c r="J315" s="434">
        <v>47515</v>
      </c>
    </row>
    <row r="316" spans="1:10">
      <c r="A316" s="436">
        <v>47543</v>
      </c>
      <c r="B316" s="399" t="s">
        <v>1589</v>
      </c>
      <c r="C316" s="403"/>
      <c r="D316" s="845"/>
      <c r="E316" s="636">
        <f t="shared" si="6"/>
        <v>50</v>
      </c>
      <c r="F316" s="395">
        <v>0.09</v>
      </c>
      <c r="H316" t="s">
        <v>1589</v>
      </c>
      <c r="J316" s="434">
        <v>47543</v>
      </c>
    </row>
    <row r="317" spans="1:10">
      <c r="A317" s="436">
        <v>47574</v>
      </c>
      <c r="B317" s="399" t="s">
        <v>1590</v>
      </c>
      <c r="C317" s="403"/>
      <c r="D317" s="845"/>
      <c r="E317" s="636">
        <f t="shared" si="6"/>
        <v>50</v>
      </c>
      <c r="F317" s="395">
        <v>0.09</v>
      </c>
      <c r="H317" t="s">
        <v>1590</v>
      </c>
      <c r="J317" s="434">
        <v>47574</v>
      </c>
    </row>
    <row r="318" spans="1:10">
      <c r="A318" s="436">
        <v>47604</v>
      </c>
      <c r="B318" s="399" t="s">
        <v>1591</v>
      </c>
      <c r="C318" s="403"/>
      <c r="D318" s="845"/>
      <c r="E318" s="636">
        <f t="shared" si="6"/>
        <v>50</v>
      </c>
      <c r="F318" s="395">
        <v>0.09</v>
      </c>
      <c r="H318" t="s">
        <v>1591</v>
      </c>
      <c r="J318" s="434">
        <v>47604</v>
      </c>
    </row>
    <row r="319" spans="1:10">
      <c r="A319" s="436">
        <v>47635</v>
      </c>
      <c r="B319" s="399" t="s">
        <v>1592</v>
      </c>
      <c r="C319" s="403"/>
      <c r="D319" s="845"/>
      <c r="E319" s="636">
        <f t="shared" si="6"/>
        <v>50</v>
      </c>
      <c r="F319" s="395">
        <v>0.09</v>
      </c>
      <c r="H319" t="s">
        <v>1592</v>
      </c>
      <c r="J319" s="434">
        <v>47635</v>
      </c>
    </row>
    <row r="320" spans="1:10">
      <c r="A320" s="436">
        <v>47665</v>
      </c>
      <c r="B320" s="399" t="s">
        <v>1593</v>
      </c>
      <c r="C320" s="403"/>
      <c r="D320" s="845"/>
      <c r="E320" s="636">
        <f t="shared" si="6"/>
        <v>50</v>
      </c>
      <c r="F320" s="395">
        <v>0.09</v>
      </c>
      <c r="H320" t="s">
        <v>1593</v>
      </c>
      <c r="J320" s="434">
        <v>47665</v>
      </c>
    </row>
    <row r="321" spans="1:10">
      <c r="A321" s="436">
        <v>47696</v>
      </c>
      <c r="B321" s="399" t="s">
        <v>1594</v>
      </c>
      <c r="C321" s="403"/>
      <c r="D321" s="845"/>
      <c r="E321" s="636">
        <f t="shared" si="6"/>
        <v>50</v>
      </c>
      <c r="F321" s="395">
        <v>0.09</v>
      </c>
      <c r="H321" t="s">
        <v>1594</v>
      </c>
      <c r="J321" s="434">
        <v>47696</v>
      </c>
    </row>
    <row r="322" spans="1:10">
      <c r="A322" s="436">
        <v>47727</v>
      </c>
      <c r="B322" s="399" t="s">
        <v>1595</v>
      </c>
      <c r="C322" s="403"/>
      <c r="D322" s="845"/>
      <c r="E322" s="636">
        <f t="shared" si="6"/>
        <v>50</v>
      </c>
      <c r="F322" s="395">
        <v>0.09</v>
      </c>
      <c r="H322" t="s">
        <v>1595</v>
      </c>
      <c r="J322" s="434">
        <v>47727</v>
      </c>
    </row>
    <row r="323" spans="1:10">
      <c r="A323" s="436">
        <v>47757</v>
      </c>
      <c r="B323" s="399" t="s">
        <v>1596</v>
      </c>
      <c r="C323" s="403"/>
      <c r="D323" s="845"/>
      <c r="E323" s="636">
        <f t="shared" si="6"/>
        <v>50</v>
      </c>
      <c r="F323" s="395">
        <v>0.09</v>
      </c>
      <c r="H323" t="s">
        <v>1596</v>
      </c>
      <c r="J323" s="434">
        <v>47757</v>
      </c>
    </row>
    <row r="324" spans="1:10">
      <c r="A324" s="436">
        <v>47788</v>
      </c>
      <c r="B324" s="399" t="s">
        <v>1597</v>
      </c>
      <c r="C324" s="403"/>
      <c r="D324" s="845"/>
      <c r="E324" s="636">
        <f t="shared" si="6"/>
        <v>50</v>
      </c>
      <c r="F324" s="395">
        <v>0.09</v>
      </c>
      <c r="H324" t="s">
        <v>1597</v>
      </c>
      <c r="J324" s="434">
        <v>47788</v>
      </c>
    </row>
    <row r="325" spans="1:10">
      <c r="A325" s="436">
        <v>47818</v>
      </c>
      <c r="B325" s="399" t="s">
        <v>1598</v>
      </c>
      <c r="C325" s="403"/>
      <c r="D325" s="845"/>
      <c r="E325" s="636">
        <f t="shared" si="6"/>
        <v>50</v>
      </c>
      <c r="F325" s="395">
        <v>0.09</v>
      </c>
      <c r="H325" t="s">
        <v>1598</v>
      </c>
      <c r="J325" s="434">
        <v>47818</v>
      </c>
    </row>
    <row r="326" spans="1:10">
      <c r="A326" s="436">
        <v>47849</v>
      </c>
      <c r="B326" s="399" t="s">
        <v>1599</v>
      </c>
      <c r="C326" s="403"/>
      <c r="D326" s="845"/>
      <c r="E326" s="636">
        <f t="shared" si="6"/>
        <v>50</v>
      </c>
      <c r="F326" s="395">
        <v>0.09</v>
      </c>
      <c r="H326" t="s">
        <v>1599</v>
      </c>
      <c r="J326" s="434">
        <v>47849</v>
      </c>
    </row>
    <row r="327" spans="1:10">
      <c r="A327" s="436">
        <v>47880</v>
      </c>
      <c r="B327" s="399" t="s">
        <v>1600</v>
      </c>
      <c r="C327" s="403"/>
      <c r="D327" s="845"/>
      <c r="E327" s="636"/>
      <c r="F327" s="395">
        <v>0.09</v>
      </c>
      <c r="H327" t="s">
        <v>1600</v>
      </c>
      <c r="J327" s="434">
        <v>47880</v>
      </c>
    </row>
    <row r="328" spans="1:10">
      <c r="A328" s="436">
        <v>47908</v>
      </c>
      <c r="B328" s="399" t="s">
        <v>1601</v>
      </c>
      <c r="C328" s="403"/>
      <c r="D328" s="845"/>
      <c r="E328" s="636"/>
      <c r="F328" s="395">
        <v>0.09</v>
      </c>
      <c r="H328" t="s">
        <v>1601</v>
      </c>
      <c r="J328" s="434">
        <v>47908</v>
      </c>
    </row>
    <row r="329" spans="1:10">
      <c r="A329" s="436">
        <v>47939</v>
      </c>
      <c r="B329" s="399" t="s">
        <v>1602</v>
      </c>
      <c r="C329" s="403"/>
      <c r="D329" s="845"/>
      <c r="E329" s="636"/>
      <c r="F329" s="395">
        <v>0.09</v>
      </c>
      <c r="H329" t="s">
        <v>1602</v>
      </c>
      <c r="J329" s="434">
        <v>47939</v>
      </c>
    </row>
    <row r="330" spans="1:10">
      <c r="A330" s="436">
        <v>47969</v>
      </c>
      <c r="B330" s="399" t="s">
        <v>1603</v>
      </c>
      <c r="C330" s="403"/>
      <c r="D330" s="845"/>
      <c r="E330" s="636"/>
      <c r="F330" s="395">
        <v>0.09</v>
      </c>
      <c r="H330" t="s">
        <v>1603</v>
      </c>
      <c r="J330" s="434">
        <v>47969</v>
      </c>
    </row>
    <row r="331" spans="1:10">
      <c r="A331" s="436">
        <v>48000</v>
      </c>
      <c r="B331" s="399" t="s">
        <v>1604</v>
      </c>
      <c r="C331" s="403"/>
      <c r="D331" s="845"/>
      <c r="E331" s="636"/>
      <c r="F331" s="395">
        <v>0.09</v>
      </c>
      <c r="H331" t="s">
        <v>1604</v>
      </c>
      <c r="J331" s="434">
        <v>48000</v>
      </c>
    </row>
    <row r="332" spans="1:10">
      <c r="A332" s="436">
        <v>48030</v>
      </c>
      <c r="B332" s="399" t="s">
        <v>1605</v>
      </c>
      <c r="C332" s="403"/>
      <c r="D332" s="845"/>
      <c r="E332" s="636"/>
      <c r="F332" s="395">
        <v>0.09</v>
      </c>
      <c r="H332" t="s">
        <v>1605</v>
      </c>
      <c r="J332" s="434">
        <v>48030</v>
      </c>
    </row>
    <row r="333" spans="1:10">
      <c r="A333" s="436">
        <v>48061</v>
      </c>
      <c r="B333" s="399" t="s">
        <v>1606</v>
      </c>
      <c r="C333" s="403"/>
      <c r="D333" s="845"/>
      <c r="E333" s="636"/>
      <c r="F333" s="395">
        <v>0.09</v>
      </c>
      <c r="H333" t="s">
        <v>1606</v>
      </c>
      <c r="J333" s="434">
        <v>48061</v>
      </c>
    </row>
    <row r="334" spans="1:10">
      <c r="A334" s="436">
        <v>48092</v>
      </c>
      <c r="B334" s="399" t="s">
        <v>1607</v>
      </c>
      <c r="C334" s="403"/>
      <c r="D334" s="845"/>
      <c r="E334" s="636"/>
      <c r="F334" s="395">
        <v>0.09</v>
      </c>
      <c r="H334" t="s">
        <v>1607</v>
      </c>
      <c r="J334" s="434">
        <v>48092</v>
      </c>
    </row>
    <row r="335" spans="1:10">
      <c r="A335" s="436">
        <v>48122</v>
      </c>
      <c r="B335" s="399" t="s">
        <v>1608</v>
      </c>
      <c r="C335" s="403"/>
      <c r="D335" s="845"/>
      <c r="E335" s="636"/>
      <c r="F335" s="395">
        <v>0.09</v>
      </c>
      <c r="H335" t="s">
        <v>1608</v>
      </c>
      <c r="J335" s="434">
        <v>48122</v>
      </c>
    </row>
    <row r="336" spans="1:10">
      <c r="A336" s="436">
        <v>48153</v>
      </c>
      <c r="B336" s="399" t="s">
        <v>1609</v>
      </c>
      <c r="C336" s="403"/>
      <c r="D336" s="845"/>
      <c r="E336" s="636"/>
      <c r="F336" s="395">
        <v>0.09</v>
      </c>
      <c r="H336" t="s">
        <v>1609</v>
      </c>
      <c r="J336" s="434">
        <v>48153</v>
      </c>
    </row>
    <row r="337" spans="1:10">
      <c r="A337" s="436">
        <v>48183</v>
      </c>
      <c r="B337" s="399" t="s">
        <v>1610</v>
      </c>
      <c r="C337" s="403"/>
      <c r="D337" s="845"/>
      <c r="E337" s="636"/>
      <c r="F337" s="395">
        <v>0.09</v>
      </c>
      <c r="H337" t="s">
        <v>1610</v>
      </c>
      <c r="J337" s="434">
        <v>48183</v>
      </c>
    </row>
    <row r="338" spans="1:10">
      <c r="A338" s="436">
        <v>48214</v>
      </c>
      <c r="B338" s="399" t="s">
        <v>1611</v>
      </c>
      <c r="C338" s="403"/>
      <c r="D338" s="845"/>
      <c r="E338" s="636"/>
      <c r="F338" s="395">
        <v>0.09</v>
      </c>
      <c r="H338" t="s">
        <v>1611</v>
      </c>
      <c r="J338" s="434">
        <v>48214</v>
      </c>
    </row>
    <row r="339" spans="1:10">
      <c r="A339" s="436">
        <v>48245</v>
      </c>
      <c r="B339" s="399" t="s">
        <v>1612</v>
      </c>
      <c r="C339" s="403"/>
      <c r="D339" s="845"/>
      <c r="E339" s="636"/>
      <c r="F339" s="395">
        <v>0.09</v>
      </c>
      <c r="H339" t="s">
        <v>1612</v>
      </c>
      <c r="J339" s="434">
        <v>48245</v>
      </c>
    </row>
    <row r="340" spans="1:10">
      <c r="A340" s="436">
        <v>48274</v>
      </c>
      <c r="B340" s="399" t="s">
        <v>1613</v>
      </c>
      <c r="C340" s="403"/>
      <c r="D340" s="845"/>
      <c r="E340" s="636"/>
      <c r="F340" s="395">
        <v>0.09</v>
      </c>
      <c r="H340" t="s">
        <v>1613</v>
      </c>
      <c r="J340" s="434">
        <v>48274</v>
      </c>
    </row>
    <row r="341" spans="1:10">
      <c r="A341" s="436">
        <v>48305</v>
      </c>
      <c r="B341" s="399" t="s">
        <v>1614</v>
      </c>
      <c r="C341" s="403"/>
      <c r="D341" s="845"/>
      <c r="E341" s="636"/>
      <c r="F341" s="395">
        <v>0.09</v>
      </c>
      <c r="H341" t="s">
        <v>1614</v>
      </c>
      <c r="J341" s="434">
        <v>48305</v>
      </c>
    </row>
    <row r="342" spans="1:10">
      <c r="A342" s="436">
        <v>48335</v>
      </c>
      <c r="B342" s="399" t="s">
        <v>1615</v>
      </c>
      <c r="C342" s="403"/>
      <c r="D342" s="845"/>
      <c r="E342" s="636"/>
      <c r="F342" s="395">
        <v>0.09</v>
      </c>
      <c r="H342" t="s">
        <v>1615</v>
      </c>
      <c r="J342" s="434">
        <v>48335</v>
      </c>
    </row>
    <row r="343" spans="1:10">
      <c r="A343" s="436">
        <v>48366</v>
      </c>
      <c r="B343" s="399" t="s">
        <v>1616</v>
      </c>
      <c r="C343" s="403"/>
      <c r="D343" s="845"/>
      <c r="E343" s="636"/>
      <c r="F343" s="395">
        <v>0.09</v>
      </c>
      <c r="H343" t="s">
        <v>1616</v>
      </c>
      <c r="J343" s="434">
        <v>48366</v>
      </c>
    </row>
    <row r="344" spans="1:10">
      <c r="A344" s="436">
        <v>48396</v>
      </c>
      <c r="B344" s="399" t="s">
        <v>1617</v>
      </c>
      <c r="C344" s="403"/>
      <c r="D344" s="845"/>
      <c r="E344" s="636"/>
      <c r="F344" s="395">
        <v>0.09</v>
      </c>
      <c r="H344" t="s">
        <v>1617</v>
      </c>
      <c r="J344" s="434">
        <v>48396</v>
      </c>
    </row>
    <row r="345" spans="1:10">
      <c r="A345" s="436">
        <v>48427</v>
      </c>
      <c r="B345" s="399" t="s">
        <v>1618</v>
      </c>
      <c r="C345" s="403"/>
      <c r="D345" s="845"/>
      <c r="E345" s="636"/>
      <c r="F345" s="395">
        <v>0.09</v>
      </c>
      <c r="H345" t="s">
        <v>1618</v>
      </c>
      <c r="J345" s="434">
        <v>48427</v>
      </c>
    </row>
    <row r="346" spans="1:10">
      <c r="A346" s="436">
        <v>48458</v>
      </c>
      <c r="B346" s="399" t="s">
        <v>1619</v>
      </c>
      <c r="C346" s="403"/>
      <c r="D346" s="845"/>
      <c r="E346" s="636"/>
      <c r="F346" s="395">
        <v>0.09</v>
      </c>
      <c r="H346" t="s">
        <v>1619</v>
      </c>
      <c r="J346" s="434">
        <v>48458</v>
      </c>
    </row>
    <row r="347" spans="1:10">
      <c r="A347" s="436">
        <v>48488</v>
      </c>
      <c r="B347" s="399" t="s">
        <v>1620</v>
      </c>
      <c r="C347" s="403"/>
      <c r="D347" s="845"/>
      <c r="E347" s="636"/>
      <c r="F347" s="395">
        <v>0.09</v>
      </c>
      <c r="H347" t="s">
        <v>1620</v>
      </c>
      <c r="J347" s="434">
        <v>48488</v>
      </c>
    </row>
    <row r="348" spans="1:10">
      <c r="A348" s="436">
        <v>48519</v>
      </c>
      <c r="B348" s="399" t="s">
        <v>1621</v>
      </c>
      <c r="C348" s="403"/>
      <c r="D348" s="845"/>
      <c r="E348" s="636"/>
      <c r="F348" s="395">
        <v>0.09</v>
      </c>
      <c r="H348" t="s">
        <v>1621</v>
      </c>
      <c r="J348" s="434">
        <v>48519</v>
      </c>
    </row>
    <row r="349" spans="1:10">
      <c r="A349" s="436">
        <v>48549</v>
      </c>
      <c r="B349" s="399" t="s">
        <v>1622</v>
      </c>
      <c r="C349" s="403"/>
      <c r="D349" s="845"/>
      <c r="E349" s="636"/>
      <c r="F349" s="395">
        <v>0.09</v>
      </c>
      <c r="H349" t="s">
        <v>1622</v>
      </c>
      <c r="J349" s="434">
        <v>48549</v>
      </c>
    </row>
    <row r="350" spans="1:10">
      <c r="A350" s="436">
        <v>48580</v>
      </c>
      <c r="B350" s="399" t="s">
        <v>1623</v>
      </c>
      <c r="C350" s="403"/>
      <c r="D350" s="845"/>
      <c r="E350" s="636"/>
      <c r="F350" s="395">
        <v>0.09</v>
      </c>
      <c r="H350" t="s">
        <v>1623</v>
      </c>
      <c r="J350" s="434">
        <v>48580</v>
      </c>
    </row>
    <row r="351" spans="1:10">
      <c r="A351" s="436">
        <v>48611</v>
      </c>
      <c r="B351" s="399" t="s">
        <v>1624</v>
      </c>
      <c r="C351" s="403"/>
      <c r="D351" s="845"/>
      <c r="E351" s="636"/>
      <c r="F351" s="395">
        <v>0.09</v>
      </c>
      <c r="H351" t="s">
        <v>1624</v>
      </c>
      <c r="J351" s="434">
        <v>48611</v>
      </c>
    </row>
    <row r="352" spans="1:10">
      <c r="A352" s="436">
        <v>48639</v>
      </c>
      <c r="B352" s="399" t="s">
        <v>1625</v>
      </c>
      <c r="C352" s="403"/>
      <c r="D352" s="845"/>
      <c r="E352" s="636"/>
      <c r="F352" s="395">
        <v>0.09</v>
      </c>
      <c r="H352" t="s">
        <v>1625</v>
      </c>
      <c r="J352" s="434">
        <v>48639</v>
      </c>
    </row>
    <row r="353" spans="1:10">
      <c r="A353" s="436">
        <v>48670</v>
      </c>
      <c r="B353" s="399" t="s">
        <v>1626</v>
      </c>
      <c r="C353" s="403"/>
      <c r="D353" s="845"/>
      <c r="E353" s="636"/>
      <c r="F353" s="395">
        <v>0.09</v>
      </c>
      <c r="H353" t="s">
        <v>1626</v>
      </c>
      <c r="J353" s="434">
        <v>48670</v>
      </c>
    </row>
    <row r="354" spans="1:10">
      <c r="A354" s="436">
        <v>48700</v>
      </c>
      <c r="B354" s="399" t="s">
        <v>1627</v>
      </c>
      <c r="C354" s="403"/>
      <c r="D354" s="845"/>
      <c r="E354" s="636"/>
      <c r="F354" s="395">
        <v>0.09</v>
      </c>
      <c r="H354" t="s">
        <v>1627</v>
      </c>
      <c r="J354" s="434">
        <v>48700</v>
      </c>
    </row>
    <row r="355" spans="1:10">
      <c r="A355" s="436">
        <v>48731</v>
      </c>
      <c r="B355" s="399" t="s">
        <v>1628</v>
      </c>
      <c r="C355" s="403"/>
      <c r="D355" s="845"/>
      <c r="E355" s="636"/>
      <c r="F355" s="395">
        <v>0.09</v>
      </c>
      <c r="H355" t="s">
        <v>1628</v>
      </c>
      <c r="J355" s="434">
        <v>48731</v>
      </c>
    </row>
    <row r="356" spans="1:10">
      <c r="A356" s="436">
        <v>48761</v>
      </c>
      <c r="B356" s="399" t="s">
        <v>1629</v>
      </c>
      <c r="C356" s="403"/>
      <c r="D356" s="845"/>
      <c r="E356" s="636"/>
      <c r="F356" s="395">
        <v>0.09</v>
      </c>
      <c r="H356" t="s">
        <v>1629</v>
      </c>
      <c r="J356" s="434">
        <v>48761</v>
      </c>
    </row>
    <row r="357" spans="1:10">
      <c r="A357" s="436">
        <v>48792</v>
      </c>
      <c r="B357" s="399" t="s">
        <v>1630</v>
      </c>
      <c r="C357" s="403"/>
      <c r="D357" s="845"/>
      <c r="E357" s="636"/>
      <c r="F357" s="395">
        <v>0.09</v>
      </c>
      <c r="H357" t="s">
        <v>1630</v>
      </c>
      <c r="J357" s="434">
        <v>48792</v>
      </c>
    </row>
    <row r="358" spans="1:10">
      <c r="A358" s="436">
        <v>48823</v>
      </c>
      <c r="B358" s="399" t="s">
        <v>1631</v>
      </c>
      <c r="C358" s="403"/>
      <c r="D358" s="845"/>
      <c r="E358" s="636"/>
      <c r="F358" s="395">
        <v>0.09</v>
      </c>
      <c r="H358" t="s">
        <v>1631</v>
      </c>
      <c r="J358" s="434">
        <v>48823</v>
      </c>
    </row>
    <row r="359" spans="1:10">
      <c r="A359" s="436">
        <v>48853</v>
      </c>
      <c r="B359" s="399" t="s">
        <v>1632</v>
      </c>
      <c r="C359" s="403"/>
      <c r="D359" s="845"/>
      <c r="E359" s="636"/>
      <c r="F359" s="395">
        <v>0.09</v>
      </c>
      <c r="H359" t="s">
        <v>1632</v>
      </c>
      <c r="J359" s="434">
        <v>48853</v>
      </c>
    </row>
    <row r="360" spans="1:10">
      <c r="A360" s="436">
        <v>48884</v>
      </c>
      <c r="B360" s="399" t="s">
        <v>1633</v>
      </c>
      <c r="C360" s="403"/>
      <c r="D360" s="845"/>
      <c r="E360" s="636"/>
      <c r="F360" s="395">
        <v>0.09</v>
      </c>
      <c r="H360" t="s">
        <v>1633</v>
      </c>
      <c r="J360" s="434">
        <v>48884</v>
      </c>
    </row>
    <row r="361" spans="1:10">
      <c r="A361" s="436">
        <v>48914</v>
      </c>
      <c r="B361" s="399" t="s">
        <v>1634</v>
      </c>
      <c r="C361" s="403"/>
      <c r="D361" s="845"/>
      <c r="E361" s="636"/>
      <c r="F361" s="395">
        <v>0.09</v>
      </c>
      <c r="H361" t="s">
        <v>1634</v>
      </c>
      <c r="J361" s="434">
        <v>48914</v>
      </c>
    </row>
    <row r="362" spans="1:10">
      <c r="A362" s="436">
        <v>48945</v>
      </c>
      <c r="B362" s="399" t="s">
        <v>1635</v>
      </c>
      <c r="C362" s="403"/>
      <c r="D362" s="845"/>
      <c r="E362" s="636"/>
      <c r="F362" s="395">
        <v>0.09</v>
      </c>
      <c r="H362" t="s">
        <v>1635</v>
      </c>
      <c r="J362" s="434">
        <v>48945</v>
      </c>
    </row>
    <row r="363" spans="1:10">
      <c r="A363" s="436">
        <v>48976</v>
      </c>
      <c r="B363" s="399" t="s">
        <v>1636</v>
      </c>
      <c r="C363" s="403"/>
      <c r="D363" s="845"/>
      <c r="E363" s="636"/>
      <c r="F363" s="395">
        <v>0.09</v>
      </c>
      <c r="H363" t="s">
        <v>1636</v>
      </c>
      <c r="J363" s="434">
        <v>48976</v>
      </c>
    </row>
    <row r="364" spans="1:10">
      <c r="A364" s="436">
        <v>49004</v>
      </c>
      <c r="B364" s="399" t="s">
        <v>1637</v>
      </c>
      <c r="C364" s="403"/>
      <c r="D364" s="845"/>
      <c r="E364" s="636"/>
      <c r="F364" s="395">
        <v>0.09</v>
      </c>
      <c r="H364" t="s">
        <v>1637</v>
      </c>
      <c r="J364" s="434">
        <v>49004</v>
      </c>
    </row>
    <row r="365" spans="1:10">
      <c r="A365" s="436">
        <v>49035</v>
      </c>
      <c r="B365" s="399" t="s">
        <v>1638</v>
      </c>
      <c r="C365" s="403"/>
      <c r="D365" s="845"/>
      <c r="E365" s="636"/>
      <c r="F365" s="395">
        <v>0.09</v>
      </c>
      <c r="H365" t="s">
        <v>1638</v>
      </c>
      <c r="J365" s="434">
        <v>49035</v>
      </c>
    </row>
    <row r="366" spans="1:10">
      <c r="A366" s="436">
        <v>49065</v>
      </c>
      <c r="B366" s="399" t="s">
        <v>1639</v>
      </c>
      <c r="C366" s="403"/>
      <c r="D366" s="845"/>
      <c r="E366" s="636"/>
      <c r="F366" s="395">
        <v>0.09</v>
      </c>
      <c r="H366" t="s">
        <v>1639</v>
      </c>
      <c r="J366" s="434">
        <v>49065</v>
      </c>
    </row>
    <row r="367" spans="1:10">
      <c r="A367" s="436">
        <v>49096</v>
      </c>
      <c r="B367" s="399" t="s">
        <v>1640</v>
      </c>
      <c r="C367" s="403"/>
      <c r="D367" s="845"/>
      <c r="E367" s="636"/>
      <c r="F367" s="395">
        <v>0.09</v>
      </c>
      <c r="H367" t="s">
        <v>1640</v>
      </c>
      <c r="J367" s="434">
        <v>49096</v>
      </c>
    </row>
    <row r="368" spans="1:10">
      <c r="A368" s="436">
        <v>49126</v>
      </c>
      <c r="B368" s="399" t="s">
        <v>1641</v>
      </c>
      <c r="C368" s="403"/>
      <c r="D368" s="845"/>
      <c r="E368" s="636"/>
      <c r="F368" s="395">
        <v>0.09</v>
      </c>
      <c r="H368" t="s">
        <v>1641</v>
      </c>
      <c r="J368" s="434">
        <v>49126</v>
      </c>
    </row>
    <row r="369" spans="1:10">
      <c r="A369" s="436">
        <v>49157</v>
      </c>
      <c r="B369" s="399" t="s">
        <v>1642</v>
      </c>
      <c r="C369" s="403"/>
      <c r="D369" s="845"/>
      <c r="E369" s="636"/>
      <c r="F369" s="395">
        <v>0.09</v>
      </c>
      <c r="H369" t="s">
        <v>1642</v>
      </c>
      <c r="J369" s="434">
        <v>49157</v>
      </c>
    </row>
    <row r="370" spans="1:10">
      <c r="A370" s="436">
        <v>49188</v>
      </c>
      <c r="B370" s="399" t="s">
        <v>1643</v>
      </c>
      <c r="C370" s="403"/>
      <c r="D370" s="845"/>
      <c r="E370" s="636"/>
      <c r="F370" s="395">
        <v>0.09</v>
      </c>
      <c r="H370" t="s">
        <v>1643</v>
      </c>
      <c r="J370" s="434">
        <v>49188</v>
      </c>
    </row>
    <row r="371" spans="1:10">
      <c r="A371" s="436">
        <v>49218</v>
      </c>
      <c r="B371" s="399" t="s">
        <v>1644</v>
      </c>
      <c r="C371" s="403"/>
      <c r="D371" s="845"/>
      <c r="E371" s="636"/>
      <c r="F371" s="395">
        <v>0.09</v>
      </c>
      <c r="H371" t="s">
        <v>1644</v>
      </c>
      <c r="J371" s="434">
        <v>49218</v>
      </c>
    </row>
    <row r="372" spans="1:10">
      <c r="A372" s="436">
        <v>49249</v>
      </c>
      <c r="B372" s="399" t="s">
        <v>1645</v>
      </c>
      <c r="C372" s="403"/>
      <c r="D372" s="845"/>
      <c r="E372" s="636"/>
      <c r="F372" s="395">
        <v>0.09</v>
      </c>
      <c r="H372" t="s">
        <v>1645</v>
      </c>
      <c r="J372" s="434">
        <v>49249</v>
      </c>
    </row>
    <row r="373" spans="1:10">
      <c r="A373" s="436">
        <v>49279</v>
      </c>
      <c r="B373" s="399" t="s">
        <v>1646</v>
      </c>
      <c r="C373" s="403"/>
      <c r="D373" s="845"/>
      <c r="E373" s="636"/>
      <c r="F373" s="395">
        <v>0.09</v>
      </c>
      <c r="H373" t="s">
        <v>1646</v>
      </c>
      <c r="J373" s="434">
        <v>49279</v>
      </c>
    </row>
    <row r="374" spans="1:10">
      <c r="A374" s="436">
        <v>49310</v>
      </c>
      <c r="B374" s="399" t="s">
        <v>1647</v>
      </c>
      <c r="C374" s="403"/>
      <c r="D374" s="845"/>
      <c r="E374" s="636"/>
      <c r="F374" s="395">
        <v>0.09</v>
      </c>
      <c r="H374" t="s">
        <v>1647</v>
      </c>
      <c r="J374" s="434">
        <v>49310</v>
      </c>
    </row>
    <row r="375" spans="1:10">
      <c r="A375" s="436">
        <v>49341</v>
      </c>
      <c r="B375" s="399" t="s">
        <v>1648</v>
      </c>
      <c r="C375" s="403"/>
      <c r="D375" s="845"/>
      <c r="E375" s="636"/>
      <c r="F375" s="395">
        <v>0.09</v>
      </c>
      <c r="H375" t="s">
        <v>1648</v>
      </c>
      <c r="J375" s="434">
        <v>49341</v>
      </c>
    </row>
    <row r="376" spans="1:10">
      <c r="A376" s="436">
        <v>49369</v>
      </c>
      <c r="B376" s="399" t="s">
        <v>1649</v>
      </c>
      <c r="C376" s="403"/>
      <c r="D376" s="845"/>
      <c r="E376" s="636"/>
      <c r="F376" s="395">
        <v>0.09</v>
      </c>
      <c r="H376" t="s">
        <v>1649</v>
      </c>
      <c r="J376" s="434">
        <v>49369</v>
      </c>
    </row>
    <row r="377" spans="1:10">
      <c r="A377" s="436">
        <v>49400</v>
      </c>
      <c r="B377" s="399" t="s">
        <v>1650</v>
      </c>
      <c r="C377" s="403"/>
      <c r="D377" s="845"/>
      <c r="E377" s="636"/>
      <c r="F377" s="395">
        <v>0.09</v>
      </c>
      <c r="H377" t="s">
        <v>1650</v>
      </c>
      <c r="J377" s="434">
        <v>49400</v>
      </c>
    </row>
    <row r="378" spans="1:10">
      <c r="A378" s="436">
        <v>49430</v>
      </c>
      <c r="B378" s="399" t="s">
        <v>1651</v>
      </c>
      <c r="C378" s="403"/>
      <c r="D378" s="845"/>
      <c r="E378" s="636"/>
      <c r="F378" s="395">
        <v>0.09</v>
      </c>
      <c r="H378" t="s">
        <v>1651</v>
      </c>
      <c r="J378" s="434">
        <v>49430</v>
      </c>
    </row>
    <row r="379" spans="1:10">
      <c r="A379" s="436">
        <v>49461</v>
      </c>
      <c r="B379" s="399" t="s">
        <v>1652</v>
      </c>
      <c r="C379" s="403"/>
      <c r="D379" s="845"/>
      <c r="E379" s="636"/>
      <c r="F379" s="395">
        <v>0.09</v>
      </c>
      <c r="H379" t="s">
        <v>1652</v>
      </c>
      <c r="J379" s="434">
        <v>49461</v>
      </c>
    </row>
    <row r="380" spans="1:10">
      <c r="A380" s="436">
        <v>49491</v>
      </c>
      <c r="B380" s="399" t="s">
        <v>1653</v>
      </c>
      <c r="C380" s="403"/>
      <c r="D380" s="845"/>
      <c r="E380" s="636"/>
      <c r="F380" s="395">
        <v>0.09</v>
      </c>
      <c r="H380" t="s">
        <v>1653</v>
      </c>
      <c r="J380" s="434">
        <v>49491</v>
      </c>
    </row>
    <row r="381" spans="1:10">
      <c r="A381" s="436">
        <v>49522</v>
      </c>
      <c r="B381" s="399" t="s">
        <v>1654</v>
      </c>
      <c r="C381" s="403"/>
      <c r="D381" s="845"/>
      <c r="E381" s="636"/>
      <c r="F381" s="395">
        <v>0.09</v>
      </c>
      <c r="H381" t="s">
        <v>1654</v>
      </c>
      <c r="J381" s="434">
        <v>49522</v>
      </c>
    </row>
    <row r="382" spans="1:10">
      <c r="A382" s="436">
        <v>49553</v>
      </c>
      <c r="B382" s="399" t="s">
        <v>1655</v>
      </c>
      <c r="C382" s="403"/>
      <c r="D382" s="845"/>
      <c r="E382" s="636"/>
      <c r="F382" s="395">
        <v>0.09</v>
      </c>
      <c r="H382" t="s">
        <v>1655</v>
      </c>
      <c r="J382" s="434">
        <v>49553</v>
      </c>
    </row>
    <row r="383" spans="1:10">
      <c r="A383" s="436">
        <v>49583</v>
      </c>
      <c r="B383" s="399" t="s">
        <v>1656</v>
      </c>
      <c r="C383" s="403"/>
      <c r="D383" s="845"/>
      <c r="E383" s="636"/>
      <c r="F383" s="395">
        <v>0.09</v>
      </c>
      <c r="H383" t="s">
        <v>1656</v>
      </c>
      <c r="J383" s="434">
        <v>49583</v>
      </c>
    </row>
    <row r="384" spans="1:10">
      <c r="A384" s="436">
        <v>49614</v>
      </c>
      <c r="B384" s="399" t="s">
        <v>1657</v>
      </c>
      <c r="C384" s="403"/>
      <c r="D384" s="845"/>
      <c r="E384" s="636"/>
      <c r="F384" s="395">
        <v>0.09</v>
      </c>
      <c r="H384" t="s">
        <v>1657</v>
      </c>
      <c r="J384" s="434">
        <v>49614</v>
      </c>
    </row>
    <row r="385" spans="1:10">
      <c r="A385" s="436">
        <v>49644</v>
      </c>
      <c r="B385" s="399" t="s">
        <v>1658</v>
      </c>
      <c r="C385" s="403"/>
      <c r="D385" s="845"/>
      <c r="E385" s="636"/>
      <c r="F385" s="395">
        <v>0.09</v>
      </c>
      <c r="H385" t="s">
        <v>1658</v>
      </c>
      <c r="J385" s="434">
        <v>49644</v>
      </c>
    </row>
    <row r="386" spans="1:10">
      <c r="A386" s="436">
        <v>49675</v>
      </c>
      <c r="B386" s="399" t="s">
        <v>1659</v>
      </c>
      <c r="C386" s="403"/>
      <c r="D386" s="845"/>
      <c r="E386" s="636"/>
      <c r="F386" s="395">
        <v>0.09</v>
      </c>
      <c r="H386" t="s">
        <v>1659</v>
      </c>
      <c r="J386" s="434">
        <v>49675</v>
      </c>
    </row>
    <row r="387" spans="1:10">
      <c r="A387" s="436">
        <v>49706</v>
      </c>
      <c r="B387" s="399" t="s">
        <v>1660</v>
      </c>
      <c r="C387" s="403"/>
      <c r="D387" s="845"/>
      <c r="E387" s="636"/>
      <c r="F387" s="395">
        <v>0.09</v>
      </c>
      <c r="H387" t="s">
        <v>1660</v>
      </c>
      <c r="J387" s="434">
        <v>49706</v>
      </c>
    </row>
    <row r="388" spans="1:10">
      <c r="A388" s="436">
        <v>49735</v>
      </c>
      <c r="B388" s="399" t="s">
        <v>1661</v>
      </c>
      <c r="C388" s="403"/>
      <c r="D388" s="845"/>
      <c r="E388" s="636"/>
      <c r="F388" s="395">
        <v>0.09</v>
      </c>
      <c r="H388" t="s">
        <v>1661</v>
      </c>
      <c r="J388" s="434">
        <v>49735</v>
      </c>
    </row>
    <row r="389" spans="1:10">
      <c r="A389" s="436">
        <v>49766</v>
      </c>
      <c r="B389" s="399" t="s">
        <v>1662</v>
      </c>
      <c r="C389" s="403"/>
      <c r="D389" s="845"/>
      <c r="E389" s="636"/>
      <c r="F389" s="395">
        <v>0.09</v>
      </c>
      <c r="H389" t="s">
        <v>1662</v>
      </c>
      <c r="J389" s="434">
        <v>49766</v>
      </c>
    </row>
    <row r="390" spans="1:10">
      <c r="A390" s="436">
        <v>49796</v>
      </c>
      <c r="B390" s="399" t="s">
        <v>1663</v>
      </c>
      <c r="C390" s="403"/>
      <c r="D390" s="845"/>
      <c r="E390" s="636"/>
      <c r="F390" s="395">
        <v>0.09</v>
      </c>
      <c r="H390" t="s">
        <v>1663</v>
      </c>
      <c r="J390" s="434">
        <v>49796</v>
      </c>
    </row>
    <row r="391" spans="1:10">
      <c r="A391" s="436">
        <v>49827</v>
      </c>
      <c r="B391" s="399" t="s">
        <v>1664</v>
      </c>
      <c r="C391" s="403"/>
      <c r="D391" s="845"/>
      <c r="E391" s="636"/>
      <c r="F391" s="395">
        <v>0.09</v>
      </c>
      <c r="H391" t="s">
        <v>1664</v>
      </c>
      <c r="J391" s="434">
        <v>49827</v>
      </c>
    </row>
    <row r="392" spans="1:10">
      <c r="A392" s="436">
        <v>49857</v>
      </c>
      <c r="B392" s="399" t="s">
        <v>1665</v>
      </c>
      <c r="C392" s="403"/>
      <c r="D392" s="845"/>
      <c r="E392" s="636"/>
      <c r="F392" s="395">
        <v>0.09</v>
      </c>
      <c r="H392" t="s">
        <v>1665</v>
      </c>
      <c r="J392" s="434">
        <v>49857</v>
      </c>
    </row>
    <row r="393" spans="1:10">
      <c r="A393" s="436">
        <v>49888</v>
      </c>
      <c r="B393" s="399" t="s">
        <v>1666</v>
      </c>
      <c r="C393" s="403"/>
      <c r="D393" s="845"/>
      <c r="E393" s="636"/>
      <c r="F393" s="395">
        <v>0.09</v>
      </c>
      <c r="H393" t="s">
        <v>1666</v>
      </c>
      <c r="J393" s="434">
        <v>49888</v>
      </c>
    </row>
    <row r="394" spans="1:10">
      <c r="A394" s="436">
        <v>49919</v>
      </c>
      <c r="B394" s="399" t="s">
        <v>1667</v>
      </c>
      <c r="C394" s="403"/>
      <c r="D394" s="845"/>
      <c r="E394" s="636"/>
      <c r="F394" s="395">
        <v>0.09</v>
      </c>
      <c r="H394" t="s">
        <v>1667</v>
      </c>
      <c r="J394" s="434">
        <v>49919</v>
      </c>
    </row>
    <row r="395" spans="1:10">
      <c r="A395" s="436">
        <v>49949</v>
      </c>
      <c r="B395" s="399" t="s">
        <v>1668</v>
      </c>
      <c r="C395" s="403"/>
      <c r="D395" s="845"/>
      <c r="E395" s="636"/>
      <c r="F395" s="395">
        <v>0.09</v>
      </c>
      <c r="H395" t="s">
        <v>1668</v>
      </c>
      <c r="J395" s="434">
        <v>49949</v>
      </c>
    </row>
    <row r="396" spans="1:10">
      <c r="A396" s="436">
        <v>49980</v>
      </c>
      <c r="B396" s="399" t="s">
        <v>1669</v>
      </c>
      <c r="C396" s="403"/>
      <c r="D396" s="845"/>
      <c r="E396" s="636"/>
      <c r="F396" s="395">
        <v>0.09</v>
      </c>
      <c r="H396" t="s">
        <v>1669</v>
      </c>
      <c r="J396" s="434">
        <v>49980</v>
      </c>
    </row>
    <row r="397" spans="1:10">
      <c r="A397" s="436">
        <v>50010</v>
      </c>
      <c r="B397" s="399" t="s">
        <v>1670</v>
      </c>
      <c r="C397" s="403"/>
      <c r="D397" s="845"/>
      <c r="E397" s="636"/>
      <c r="F397" s="395">
        <v>0.09</v>
      </c>
      <c r="H397" t="s">
        <v>1670</v>
      </c>
      <c r="J397" s="434">
        <v>50010</v>
      </c>
    </row>
    <row r="398" spans="1:10">
      <c r="A398" s="436">
        <v>50041</v>
      </c>
      <c r="B398" s="399" t="s">
        <v>1671</v>
      </c>
      <c r="C398" s="403"/>
      <c r="D398" s="845"/>
      <c r="E398" s="636"/>
      <c r="F398" s="395">
        <v>0.09</v>
      </c>
      <c r="H398" t="s">
        <v>1671</v>
      </c>
      <c r="J398" s="434">
        <v>50041</v>
      </c>
    </row>
    <row r="399" spans="1:10">
      <c r="A399" s="436">
        <v>50072</v>
      </c>
      <c r="B399" s="399" t="s">
        <v>1672</v>
      </c>
      <c r="C399" s="403"/>
      <c r="D399" s="845"/>
      <c r="E399" s="636"/>
      <c r="F399" s="395">
        <v>0.09</v>
      </c>
      <c r="H399" t="s">
        <v>1672</v>
      </c>
      <c r="J399" s="434">
        <v>50072</v>
      </c>
    </row>
    <row r="400" spans="1:10">
      <c r="A400" s="436">
        <v>50100</v>
      </c>
      <c r="B400" s="399" t="s">
        <v>1673</v>
      </c>
      <c r="C400" s="403"/>
      <c r="D400" s="845"/>
      <c r="E400" s="636"/>
      <c r="F400" s="395">
        <v>0.09</v>
      </c>
      <c r="H400" t="s">
        <v>1673</v>
      </c>
      <c r="J400" s="434">
        <v>50100</v>
      </c>
    </row>
    <row r="401" spans="1:10">
      <c r="A401" s="436">
        <v>50131</v>
      </c>
      <c r="B401" s="399" t="s">
        <v>1674</v>
      </c>
      <c r="C401" s="403"/>
      <c r="D401" s="845"/>
      <c r="E401" s="636"/>
      <c r="F401" s="395">
        <v>0.09</v>
      </c>
      <c r="H401" t="s">
        <v>1674</v>
      </c>
      <c r="J401" s="434">
        <v>50131</v>
      </c>
    </row>
    <row r="402" spans="1:10">
      <c r="A402" s="436">
        <v>50161</v>
      </c>
      <c r="B402" s="399" t="s">
        <v>1675</v>
      </c>
      <c r="C402" s="403"/>
      <c r="D402" s="845"/>
      <c r="E402" s="636"/>
      <c r="F402" s="395">
        <v>0.09</v>
      </c>
      <c r="H402" t="s">
        <v>1675</v>
      </c>
      <c r="J402" s="434">
        <v>50161</v>
      </c>
    </row>
    <row r="403" spans="1:10">
      <c r="A403" s="436">
        <v>50192</v>
      </c>
      <c r="B403" s="399" t="s">
        <v>1676</v>
      </c>
      <c r="C403" s="403"/>
      <c r="D403" s="845"/>
      <c r="E403" s="636"/>
      <c r="F403" s="395">
        <v>0.09</v>
      </c>
      <c r="H403" t="s">
        <v>1676</v>
      </c>
      <c r="J403" s="434">
        <v>50192</v>
      </c>
    </row>
    <row r="404" spans="1:10">
      <c r="A404" s="436">
        <v>50222</v>
      </c>
      <c r="B404" s="399" t="s">
        <v>1677</v>
      </c>
      <c r="C404" s="403"/>
      <c r="D404" s="845"/>
      <c r="E404" s="636"/>
      <c r="F404" s="395">
        <v>0.09</v>
      </c>
      <c r="H404" t="s">
        <v>1677</v>
      </c>
      <c r="J404" s="434">
        <v>50222</v>
      </c>
    </row>
    <row r="405" spans="1:10">
      <c r="A405" s="436">
        <v>50253</v>
      </c>
      <c r="B405" s="399" t="s">
        <v>1678</v>
      </c>
      <c r="C405" s="403"/>
      <c r="D405" s="845"/>
      <c r="E405" s="636"/>
      <c r="F405" s="395">
        <v>0.09</v>
      </c>
      <c r="H405" t="s">
        <v>1678</v>
      </c>
      <c r="J405" s="434">
        <v>50253</v>
      </c>
    </row>
    <row r="406" spans="1:10">
      <c r="A406" s="436">
        <v>50284</v>
      </c>
      <c r="B406" s="399" t="s">
        <v>1679</v>
      </c>
      <c r="C406" s="403"/>
      <c r="D406" s="845"/>
      <c r="E406" s="636"/>
      <c r="F406" s="395">
        <v>0.09</v>
      </c>
      <c r="H406" t="s">
        <v>1679</v>
      </c>
      <c r="J406" s="434">
        <v>50284</v>
      </c>
    </row>
    <row r="407" spans="1:10">
      <c r="A407" s="436">
        <v>50314</v>
      </c>
      <c r="B407" s="399" t="s">
        <v>1680</v>
      </c>
      <c r="C407" s="403"/>
      <c r="D407" s="845"/>
      <c r="E407" s="636"/>
      <c r="F407" s="395">
        <v>0.09</v>
      </c>
      <c r="H407" t="s">
        <v>1680</v>
      </c>
      <c r="J407" s="434">
        <v>50314</v>
      </c>
    </row>
    <row r="408" spans="1:10">
      <c r="A408" s="436">
        <v>50345</v>
      </c>
      <c r="B408" s="399" t="s">
        <v>1681</v>
      </c>
      <c r="C408" s="403"/>
      <c r="D408" s="845"/>
      <c r="E408" s="636"/>
      <c r="F408" s="395">
        <v>0.09</v>
      </c>
      <c r="H408" t="s">
        <v>1681</v>
      </c>
      <c r="J408" s="434">
        <v>50345</v>
      </c>
    </row>
    <row r="409" spans="1:10">
      <c r="A409" s="436">
        <v>50375</v>
      </c>
      <c r="B409" s="399" t="s">
        <v>1682</v>
      </c>
      <c r="C409" s="403"/>
      <c r="D409" s="845"/>
      <c r="E409" s="636"/>
      <c r="F409" s="395">
        <v>0.09</v>
      </c>
      <c r="H409" t="s">
        <v>1682</v>
      </c>
      <c r="J409" s="434">
        <v>50375</v>
      </c>
    </row>
    <row r="410" spans="1:10">
      <c r="A410" s="436">
        <v>50406</v>
      </c>
      <c r="B410" s="399" t="s">
        <v>1683</v>
      </c>
      <c r="C410" s="403"/>
      <c r="D410" s="845"/>
      <c r="E410" s="636"/>
      <c r="F410" s="395">
        <v>0.09</v>
      </c>
      <c r="H410" s="399" t="s">
        <v>1683</v>
      </c>
      <c r="J410" s="434">
        <v>50406</v>
      </c>
    </row>
    <row r="411" spans="1:10">
      <c r="A411" s="436">
        <v>50437</v>
      </c>
      <c r="B411" s="399" t="s">
        <v>1684</v>
      </c>
      <c r="C411" s="403"/>
      <c r="D411" s="845"/>
      <c r="E411" s="636"/>
      <c r="F411" s="395">
        <v>0.09</v>
      </c>
      <c r="H411" s="399" t="s">
        <v>1684</v>
      </c>
      <c r="J411" s="434">
        <v>50437</v>
      </c>
    </row>
    <row r="412" spans="1:10">
      <c r="A412" s="436">
        <v>50465</v>
      </c>
      <c r="B412" s="399" t="s">
        <v>1685</v>
      </c>
      <c r="C412" s="403"/>
      <c r="D412" s="845"/>
      <c r="E412" s="636"/>
      <c r="F412" s="395">
        <v>0.09</v>
      </c>
      <c r="H412" s="399" t="s">
        <v>1685</v>
      </c>
      <c r="J412" s="434">
        <v>50465</v>
      </c>
    </row>
    <row r="413" spans="1:10">
      <c r="A413" s="436">
        <v>50496</v>
      </c>
      <c r="B413" s="399" t="s">
        <v>1686</v>
      </c>
      <c r="C413" s="403"/>
      <c r="D413" s="845"/>
      <c r="E413" s="636"/>
      <c r="F413" s="395">
        <v>0.09</v>
      </c>
      <c r="H413" s="399" t="s">
        <v>1686</v>
      </c>
      <c r="J413" s="434">
        <v>50496</v>
      </c>
    </row>
    <row r="414" spans="1:10">
      <c r="A414" s="436">
        <v>50526</v>
      </c>
      <c r="B414" s="399" t="s">
        <v>1687</v>
      </c>
      <c r="C414" s="403"/>
      <c r="D414" s="845"/>
      <c r="E414" s="636"/>
      <c r="F414" s="395">
        <v>0.09</v>
      </c>
      <c r="H414" s="399" t="s">
        <v>1687</v>
      </c>
      <c r="J414" s="434">
        <v>50526</v>
      </c>
    </row>
    <row r="415" spans="1:10">
      <c r="A415" s="436">
        <v>50557</v>
      </c>
      <c r="B415" s="399" t="s">
        <v>1688</v>
      </c>
      <c r="C415" s="403"/>
      <c r="D415" s="845"/>
      <c r="E415" s="636"/>
      <c r="F415" s="395">
        <v>0.09</v>
      </c>
      <c r="H415" s="399" t="s">
        <v>1688</v>
      </c>
      <c r="J415" s="434">
        <v>50557</v>
      </c>
    </row>
    <row r="416" spans="1:10">
      <c r="A416" s="436">
        <v>50587</v>
      </c>
      <c r="B416" s="399" t="s">
        <v>1689</v>
      </c>
      <c r="C416" s="403"/>
      <c r="D416" s="845"/>
      <c r="E416" s="636"/>
      <c r="F416" s="395">
        <v>0.09</v>
      </c>
      <c r="H416" s="399" t="s">
        <v>1689</v>
      </c>
      <c r="J416" s="434">
        <v>50587</v>
      </c>
    </row>
    <row r="417" spans="1:10">
      <c r="A417" s="436">
        <v>50618</v>
      </c>
      <c r="B417" s="399" t="s">
        <v>1690</v>
      </c>
      <c r="C417" s="403"/>
      <c r="D417" s="845"/>
      <c r="E417" s="636"/>
      <c r="F417" s="395">
        <v>0.09</v>
      </c>
      <c r="H417" s="399" t="s">
        <v>1690</v>
      </c>
      <c r="J417" s="434">
        <v>50618</v>
      </c>
    </row>
    <row r="418" spans="1:10">
      <c r="A418" s="436">
        <v>50649</v>
      </c>
      <c r="B418" s="399" t="s">
        <v>1691</v>
      </c>
      <c r="C418" s="403"/>
      <c r="D418" s="845"/>
      <c r="E418" s="636"/>
      <c r="F418" s="395">
        <v>0.09</v>
      </c>
      <c r="H418" s="399" t="s">
        <v>1691</v>
      </c>
      <c r="J418" s="434">
        <v>50649</v>
      </c>
    </row>
    <row r="419" spans="1:10">
      <c r="A419" s="436">
        <v>50679</v>
      </c>
      <c r="B419" s="399" t="s">
        <v>1692</v>
      </c>
      <c r="C419" s="403"/>
      <c r="D419" s="845"/>
      <c r="E419" s="636"/>
      <c r="F419" s="395">
        <v>0.09</v>
      </c>
      <c r="H419" s="399" t="s">
        <v>1692</v>
      </c>
      <c r="J419" s="434">
        <v>50679</v>
      </c>
    </row>
    <row r="420" spans="1:10">
      <c r="A420" s="436">
        <v>50710</v>
      </c>
      <c r="B420" s="399" t="s">
        <v>1693</v>
      </c>
      <c r="C420" s="403"/>
      <c r="D420" s="845"/>
      <c r="E420" s="636"/>
      <c r="F420" s="395">
        <v>0.09</v>
      </c>
      <c r="H420" s="399" t="s">
        <v>1693</v>
      </c>
      <c r="J420" s="434">
        <v>50710</v>
      </c>
    </row>
    <row r="421" spans="1:10">
      <c r="A421" s="436">
        <v>50740</v>
      </c>
      <c r="B421" s="399" t="s">
        <v>1694</v>
      </c>
      <c r="C421" s="403"/>
      <c r="D421" s="845"/>
      <c r="E421" s="636"/>
      <c r="F421" s="395">
        <v>0.09</v>
      </c>
      <c r="H421" s="399" t="s">
        <v>1694</v>
      </c>
      <c r="J421" s="434">
        <v>50740</v>
      </c>
    </row>
    <row r="422" spans="1:10">
      <c r="A422" s="436">
        <v>50771</v>
      </c>
      <c r="B422" s="399" t="s">
        <v>1695</v>
      </c>
      <c r="C422" s="403"/>
      <c r="D422" s="845"/>
      <c r="E422" s="636"/>
      <c r="F422" s="395">
        <v>0.09</v>
      </c>
      <c r="H422" s="399" t="s">
        <v>1695</v>
      </c>
      <c r="J422" s="434">
        <v>50771</v>
      </c>
    </row>
    <row r="423" spans="1:10">
      <c r="A423" s="436">
        <v>50802</v>
      </c>
      <c r="B423" s="399" t="s">
        <v>1696</v>
      </c>
      <c r="C423" s="403"/>
      <c r="D423" s="845"/>
      <c r="E423" s="636"/>
      <c r="F423" s="395">
        <v>0.09</v>
      </c>
      <c r="H423" s="399" t="s">
        <v>1696</v>
      </c>
      <c r="J423" s="434">
        <v>50802</v>
      </c>
    </row>
    <row r="424" spans="1:10">
      <c r="A424" s="436">
        <v>50830</v>
      </c>
      <c r="B424" s="399" t="s">
        <v>1697</v>
      </c>
      <c r="C424" s="403"/>
      <c r="D424" s="845"/>
      <c r="E424" s="636"/>
      <c r="F424" s="395">
        <v>0.09</v>
      </c>
      <c r="H424" s="399" t="s">
        <v>1697</v>
      </c>
      <c r="J424" s="434">
        <v>50830</v>
      </c>
    </row>
    <row r="425" spans="1:10">
      <c r="A425" s="436">
        <v>50861</v>
      </c>
      <c r="B425" s="399" t="s">
        <v>1698</v>
      </c>
      <c r="C425" s="403"/>
      <c r="D425" s="845"/>
      <c r="E425" s="636"/>
      <c r="F425" s="395">
        <v>0.09</v>
      </c>
      <c r="H425" s="399" t="s">
        <v>1698</v>
      </c>
      <c r="J425" s="434">
        <v>50861</v>
      </c>
    </row>
    <row r="426" spans="1:10">
      <c r="A426" s="436">
        <v>50891</v>
      </c>
      <c r="B426" s="399" t="s">
        <v>1699</v>
      </c>
      <c r="C426" s="403"/>
      <c r="D426" s="845"/>
      <c r="E426" s="636"/>
      <c r="F426" s="395">
        <v>0.09</v>
      </c>
      <c r="H426" s="399" t="s">
        <v>1699</v>
      </c>
      <c r="J426" s="434">
        <v>50891</v>
      </c>
    </row>
    <row r="427" spans="1:10">
      <c r="A427" s="436">
        <v>50922</v>
      </c>
      <c r="B427" s="399" t="s">
        <v>1700</v>
      </c>
      <c r="C427" s="403"/>
      <c r="D427" s="845"/>
      <c r="E427" s="636"/>
      <c r="F427" s="395">
        <v>0.09</v>
      </c>
      <c r="H427" s="399" t="s">
        <v>1700</v>
      </c>
      <c r="J427" s="434">
        <v>50922</v>
      </c>
    </row>
    <row r="428" spans="1:10">
      <c r="A428" s="436">
        <v>50952</v>
      </c>
      <c r="B428" s="399" t="s">
        <v>1701</v>
      </c>
      <c r="C428" s="403"/>
      <c r="D428" s="845"/>
      <c r="E428" s="636"/>
      <c r="F428" s="395">
        <v>0.09</v>
      </c>
      <c r="H428" s="399" t="s">
        <v>1701</v>
      </c>
      <c r="J428" s="434">
        <v>50952</v>
      </c>
    </row>
    <row r="429" spans="1:10">
      <c r="A429" s="436">
        <v>50983</v>
      </c>
      <c r="B429" s="399" t="s">
        <v>1702</v>
      </c>
      <c r="C429" s="403"/>
      <c r="D429" s="845"/>
      <c r="E429" s="636"/>
      <c r="F429" s="395">
        <v>0.09</v>
      </c>
      <c r="H429" s="399" t="s">
        <v>1702</v>
      </c>
      <c r="J429" s="434">
        <v>50983</v>
      </c>
    </row>
    <row r="430" spans="1:10">
      <c r="A430" s="436">
        <v>51014</v>
      </c>
      <c r="B430" s="399" t="s">
        <v>1703</v>
      </c>
      <c r="C430" s="403"/>
      <c r="D430" s="845"/>
      <c r="E430" s="636"/>
      <c r="F430" s="395">
        <v>0.09</v>
      </c>
      <c r="H430" s="399" t="s">
        <v>1703</v>
      </c>
      <c r="J430" s="434">
        <v>51014</v>
      </c>
    </row>
    <row r="431" spans="1:10">
      <c r="A431" s="436">
        <v>51044</v>
      </c>
      <c r="B431" s="399" t="s">
        <v>1704</v>
      </c>
      <c r="C431" s="403"/>
      <c r="D431" s="845"/>
      <c r="E431" s="636"/>
      <c r="F431" s="395">
        <v>0.09</v>
      </c>
      <c r="H431" s="399" t="s">
        <v>1704</v>
      </c>
      <c r="J431" s="434">
        <v>51044</v>
      </c>
    </row>
    <row r="432" spans="1:10">
      <c r="A432" s="436">
        <v>51075</v>
      </c>
      <c r="B432" s="399" t="s">
        <v>1705</v>
      </c>
      <c r="C432" s="403"/>
      <c r="D432" s="845"/>
      <c r="E432" s="636"/>
      <c r="F432" s="395">
        <v>0.09</v>
      </c>
      <c r="H432" s="399" t="s">
        <v>1705</v>
      </c>
      <c r="J432" s="434">
        <v>51075</v>
      </c>
    </row>
    <row r="433" spans="1:10">
      <c r="A433" s="436">
        <v>51105</v>
      </c>
      <c r="B433" s="399" t="s">
        <v>1706</v>
      </c>
      <c r="C433" s="403"/>
      <c r="D433" s="845"/>
      <c r="E433" s="636"/>
      <c r="F433" s="395">
        <v>0.09</v>
      </c>
      <c r="H433" s="399" t="s">
        <v>1706</v>
      </c>
      <c r="J433" s="434">
        <v>51105</v>
      </c>
    </row>
    <row r="434" spans="1:10">
      <c r="A434" s="436">
        <v>51136</v>
      </c>
      <c r="B434" s="399" t="s">
        <v>1707</v>
      </c>
      <c r="C434" s="403"/>
      <c r="D434" s="845"/>
      <c r="E434" s="636"/>
      <c r="F434" s="395">
        <v>0.09</v>
      </c>
      <c r="H434" s="399" t="s">
        <v>1707</v>
      </c>
      <c r="J434" s="434">
        <v>51136</v>
      </c>
    </row>
    <row r="435" spans="1:10">
      <c r="A435" s="436">
        <v>51167</v>
      </c>
      <c r="B435" s="399" t="s">
        <v>1708</v>
      </c>
      <c r="C435" s="403"/>
      <c r="D435" s="845"/>
      <c r="E435" s="636"/>
      <c r="F435" s="395">
        <v>0.09</v>
      </c>
      <c r="H435" s="399" t="s">
        <v>1708</v>
      </c>
      <c r="J435" s="434">
        <v>51167</v>
      </c>
    </row>
    <row r="436" spans="1:10">
      <c r="A436" s="436">
        <v>51196</v>
      </c>
      <c r="B436" s="399" t="s">
        <v>1709</v>
      </c>
      <c r="C436" s="403"/>
      <c r="D436" s="845"/>
      <c r="E436" s="636"/>
      <c r="F436" s="395">
        <v>0.09</v>
      </c>
      <c r="H436" s="399" t="s">
        <v>1709</v>
      </c>
      <c r="J436" s="434">
        <v>51196</v>
      </c>
    </row>
    <row r="437" spans="1:10">
      <c r="A437" s="436">
        <v>51227</v>
      </c>
      <c r="B437" s="399" t="s">
        <v>1710</v>
      </c>
      <c r="C437" s="403"/>
      <c r="D437" s="845"/>
      <c r="E437" s="636"/>
      <c r="F437" s="395">
        <v>0.09</v>
      </c>
      <c r="H437" s="399" t="s">
        <v>1710</v>
      </c>
      <c r="J437" s="434">
        <v>51227</v>
      </c>
    </row>
    <row r="438" spans="1:10">
      <c r="A438" s="436">
        <v>51257</v>
      </c>
      <c r="B438" s="399" t="s">
        <v>1711</v>
      </c>
      <c r="C438" s="403"/>
      <c r="D438" s="845"/>
      <c r="E438" s="636"/>
      <c r="F438" s="395">
        <v>0.09</v>
      </c>
      <c r="H438" s="399" t="s">
        <v>1711</v>
      </c>
      <c r="J438" s="434">
        <v>51257</v>
      </c>
    </row>
    <row r="439" spans="1:10">
      <c r="A439" s="436">
        <v>51288</v>
      </c>
      <c r="B439" s="399" t="s">
        <v>1712</v>
      </c>
      <c r="C439" s="403"/>
      <c r="D439" s="845"/>
      <c r="E439" s="636"/>
      <c r="F439" s="395">
        <v>0.09</v>
      </c>
      <c r="H439" s="399" t="s">
        <v>1712</v>
      </c>
      <c r="J439" s="434">
        <v>51288</v>
      </c>
    </row>
    <row r="440" spans="1:10">
      <c r="A440" s="436">
        <v>51318</v>
      </c>
      <c r="B440" s="399" t="s">
        <v>1713</v>
      </c>
      <c r="C440" s="403"/>
      <c r="D440" s="845"/>
      <c r="E440" s="636"/>
      <c r="F440" s="395">
        <v>0.09</v>
      </c>
      <c r="H440" s="399" t="s">
        <v>1713</v>
      </c>
      <c r="J440" s="434">
        <v>51318</v>
      </c>
    </row>
    <row r="441" spans="1:10">
      <c r="A441" s="436">
        <v>51349</v>
      </c>
      <c r="B441" s="399" t="s">
        <v>1714</v>
      </c>
      <c r="C441" s="403"/>
      <c r="D441" s="845"/>
      <c r="E441" s="636"/>
      <c r="F441" s="395">
        <v>0.09</v>
      </c>
      <c r="H441" s="399" t="s">
        <v>1714</v>
      </c>
      <c r="J441" s="434">
        <v>51349</v>
      </c>
    </row>
    <row r="442" spans="1:10">
      <c r="A442" s="436">
        <v>51380</v>
      </c>
      <c r="B442" s="399" t="s">
        <v>1715</v>
      </c>
      <c r="C442" s="403"/>
      <c r="D442" s="845"/>
      <c r="E442" s="636"/>
      <c r="F442" s="395">
        <v>0.09</v>
      </c>
      <c r="H442" s="399" t="s">
        <v>1715</v>
      </c>
      <c r="J442" s="434">
        <v>51380</v>
      </c>
    </row>
    <row r="443" spans="1:10">
      <c r="A443" s="436">
        <v>51410</v>
      </c>
      <c r="B443" s="399" t="s">
        <v>1716</v>
      </c>
      <c r="C443" s="403"/>
      <c r="D443" s="845"/>
      <c r="E443" s="636"/>
      <c r="F443" s="395">
        <v>0.09</v>
      </c>
      <c r="H443" s="399" t="s">
        <v>1716</v>
      </c>
      <c r="J443" s="434">
        <v>51410</v>
      </c>
    </row>
    <row r="444" spans="1:10">
      <c r="A444" s="436">
        <v>51441</v>
      </c>
      <c r="B444" s="399" t="s">
        <v>1717</v>
      </c>
      <c r="C444" s="403"/>
      <c r="D444" s="845"/>
      <c r="E444" s="636"/>
      <c r="F444" s="395">
        <v>0.09</v>
      </c>
      <c r="H444" s="399" t="s">
        <v>1717</v>
      </c>
      <c r="J444" s="434">
        <v>51441</v>
      </c>
    </row>
    <row r="445" spans="1:10">
      <c r="A445" s="436">
        <v>51471</v>
      </c>
      <c r="B445" s="399" t="s">
        <v>1718</v>
      </c>
      <c r="C445" s="403"/>
      <c r="D445" s="845"/>
      <c r="E445" s="636"/>
      <c r="F445" s="395">
        <v>0.09</v>
      </c>
      <c r="H445" s="399" t="s">
        <v>1718</v>
      </c>
      <c r="J445" s="434">
        <v>51471</v>
      </c>
    </row>
    <row r="446" spans="1:10">
      <c r="A446" s="436">
        <v>51502</v>
      </c>
      <c r="B446" s="399" t="s">
        <v>1719</v>
      </c>
      <c r="C446" s="403"/>
      <c r="D446" s="845"/>
      <c r="E446" s="636"/>
      <c r="F446" s="395">
        <v>0.09</v>
      </c>
      <c r="H446" s="399" t="s">
        <v>1719</v>
      </c>
      <c r="J446" s="434">
        <v>51502</v>
      </c>
    </row>
    <row r="447" spans="1:10">
      <c r="A447" s="436">
        <v>51533</v>
      </c>
      <c r="B447" s="399" t="s">
        <v>1720</v>
      </c>
      <c r="C447" s="403"/>
      <c r="D447" s="845"/>
      <c r="E447" s="636"/>
      <c r="F447" s="395">
        <v>0.09</v>
      </c>
      <c r="H447" s="399" t="s">
        <v>1720</v>
      </c>
      <c r="J447" s="434">
        <v>51533</v>
      </c>
    </row>
    <row r="448" spans="1:10">
      <c r="A448" s="436">
        <v>51561</v>
      </c>
      <c r="B448" s="399" t="s">
        <v>1721</v>
      </c>
      <c r="C448" s="403"/>
      <c r="D448" s="845"/>
      <c r="E448" s="636"/>
      <c r="F448" s="395">
        <v>0.09</v>
      </c>
      <c r="H448" s="399" t="s">
        <v>1721</v>
      </c>
      <c r="J448" s="434">
        <v>51561</v>
      </c>
    </row>
    <row r="449" spans="1:10">
      <c r="A449" s="436">
        <v>51592</v>
      </c>
      <c r="B449" s="399" t="s">
        <v>1722</v>
      </c>
      <c r="C449" s="403"/>
      <c r="D449" s="845"/>
      <c r="E449" s="636"/>
      <c r="F449" s="395">
        <v>0.09</v>
      </c>
      <c r="H449" s="399" t="s">
        <v>1722</v>
      </c>
      <c r="J449" s="434">
        <v>51592</v>
      </c>
    </row>
    <row r="450" spans="1:10">
      <c r="A450" s="436">
        <v>51622</v>
      </c>
      <c r="B450" s="399" t="s">
        <v>1723</v>
      </c>
      <c r="C450" s="403"/>
      <c r="D450" s="845"/>
      <c r="E450" s="636"/>
      <c r="F450" s="395">
        <v>0.09</v>
      </c>
      <c r="H450" s="399" t="s">
        <v>1723</v>
      </c>
      <c r="J450" s="434">
        <v>51622</v>
      </c>
    </row>
    <row r="451" spans="1:10">
      <c r="A451" s="436">
        <v>51653</v>
      </c>
      <c r="B451" s="399" t="s">
        <v>1724</v>
      </c>
      <c r="C451" s="403"/>
      <c r="D451" s="845"/>
      <c r="E451" s="636"/>
      <c r="F451" s="395">
        <v>0.09</v>
      </c>
      <c r="H451" s="399" t="s">
        <v>1724</v>
      </c>
      <c r="J451" s="434">
        <v>51653</v>
      </c>
    </row>
    <row r="452" spans="1:10">
      <c r="A452" s="436">
        <v>51683</v>
      </c>
      <c r="B452" s="399" t="s">
        <v>1725</v>
      </c>
      <c r="C452" s="403"/>
      <c r="D452" s="845"/>
      <c r="E452" s="636"/>
      <c r="F452" s="395">
        <v>0.09</v>
      </c>
      <c r="H452" s="399" t="s">
        <v>1725</v>
      </c>
      <c r="J452" s="434">
        <v>51683</v>
      </c>
    </row>
    <row r="453" spans="1:10">
      <c r="A453" s="436">
        <v>51714</v>
      </c>
      <c r="B453" s="399" t="s">
        <v>1726</v>
      </c>
      <c r="C453" s="403"/>
      <c r="D453" s="845"/>
      <c r="E453" s="636"/>
      <c r="F453" s="395">
        <v>0.09</v>
      </c>
      <c r="H453" s="399" t="s">
        <v>1726</v>
      </c>
      <c r="J453" s="434">
        <v>51714</v>
      </c>
    </row>
    <row r="454" spans="1:10">
      <c r="A454" s="436">
        <v>51745</v>
      </c>
      <c r="B454" s="399" t="s">
        <v>1727</v>
      </c>
      <c r="C454" s="403"/>
      <c r="D454" s="845"/>
      <c r="E454" s="636"/>
      <c r="F454" s="395">
        <v>0.09</v>
      </c>
      <c r="H454" s="399" t="s">
        <v>1727</v>
      </c>
      <c r="J454" s="434">
        <v>51745</v>
      </c>
    </row>
    <row r="455" spans="1:10">
      <c r="A455" s="436">
        <v>51775</v>
      </c>
      <c r="B455" s="399" t="s">
        <v>1728</v>
      </c>
      <c r="C455" s="403"/>
      <c r="D455" s="845"/>
      <c r="E455" s="636"/>
      <c r="F455" s="395">
        <v>0.09</v>
      </c>
      <c r="H455" s="399" t="s">
        <v>1728</v>
      </c>
      <c r="J455" s="434">
        <v>51775</v>
      </c>
    </row>
    <row r="456" spans="1:10">
      <c r="A456" s="436">
        <v>51806</v>
      </c>
      <c r="B456" s="399" t="s">
        <v>1729</v>
      </c>
      <c r="C456" s="403"/>
      <c r="D456" s="845"/>
      <c r="E456" s="636"/>
      <c r="F456" s="395">
        <v>0.09</v>
      </c>
      <c r="H456" s="399" t="s">
        <v>1729</v>
      </c>
      <c r="J456" s="434">
        <v>51806</v>
      </c>
    </row>
    <row r="457" spans="1:10">
      <c r="A457" s="436">
        <v>51836</v>
      </c>
      <c r="B457" s="399" t="s">
        <v>1730</v>
      </c>
      <c r="C457" s="403"/>
      <c r="D457" s="845"/>
      <c r="E457" s="636"/>
      <c r="F457" s="395">
        <v>0.09</v>
      </c>
      <c r="H457" s="399" t="s">
        <v>1730</v>
      </c>
      <c r="J457" s="434">
        <v>51836</v>
      </c>
    </row>
    <row r="458" spans="1:10">
      <c r="A458" s="436">
        <v>51867</v>
      </c>
      <c r="B458" s="399" t="s">
        <v>1731</v>
      </c>
      <c r="C458" s="403"/>
      <c r="D458" s="845"/>
      <c r="E458" s="636"/>
      <c r="F458" s="395">
        <v>0.09</v>
      </c>
      <c r="H458" s="399" t="s">
        <v>1731</v>
      </c>
      <c r="J458" s="434">
        <v>51867</v>
      </c>
    </row>
    <row r="459" spans="1:10">
      <c r="A459" s="436">
        <v>51898</v>
      </c>
      <c r="B459" s="399" t="s">
        <v>1732</v>
      </c>
      <c r="C459" s="403"/>
      <c r="D459" s="845"/>
      <c r="E459" s="636"/>
      <c r="F459" s="395">
        <v>0.09</v>
      </c>
      <c r="H459" s="399" t="s">
        <v>1732</v>
      </c>
      <c r="J459" s="434">
        <v>51898</v>
      </c>
    </row>
    <row r="460" spans="1:10">
      <c r="A460" s="436">
        <v>51926</v>
      </c>
      <c r="B460" s="399" t="s">
        <v>1733</v>
      </c>
      <c r="C460" s="403"/>
      <c r="D460" s="845"/>
      <c r="E460" s="636"/>
      <c r="F460" s="395">
        <v>0.09</v>
      </c>
      <c r="H460" s="399" t="s">
        <v>1733</v>
      </c>
      <c r="J460" s="434">
        <v>51926</v>
      </c>
    </row>
    <row r="461" spans="1:10">
      <c r="A461" s="436">
        <v>51957</v>
      </c>
      <c r="B461" s="399" t="s">
        <v>1734</v>
      </c>
      <c r="C461" s="403"/>
      <c r="D461" s="845"/>
      <c r="E461" s="636"/>
      <c r="F461" s="395">
        <v>0.09</v>
      </c>
      <c r="H461" s="399" t="s">
        <v>1734</v>
      </c>
      <c r="J461" s="434">
        <v>51957</v>
      </c>
    </row>
    <row r="462" spans="1:10">
      <c r="A462" s="436">
        <v>51987</v>
      </c>
      <c r="B462" s="399" t="s">
        <v>1735</v>
      </c>
      <c r="C462" s="403"/>
      <c r="D462" s="845"/>
      <c r="E462" s="636"/>
      <c r="F462" s="395">
        <v>0.09</v>
      </c>
      <c r="H462" s="399" t="s">
        <v>1735</v>
      </c>
      <c r="J462" s="434">
        <v>51987</v>
      </c>
    </row>
    <row r="463" spans="1:10">
      <c r="A463" s="436">
        <v>52018</v>
      </c>
      <c r="B463" s="399" t="s">
        <v>1736</v>
      </c>
      <c r="C463" s="403"/>
      <c r="D463" s="845"/>
      <c r="E463" s="636"/>
      <c r="F463" s="395">
        <v>0.09</v>
      </c>
      <c r="H463" s="399" t="s">
        <v>1736</v>
      </c>
      <c r="J463" s="434">
        <v>52018</v>
      </c>
    </row>
    <row r="464" spans="1:10">
      <c r="A464" s="436">
        <v>52048</v>
      </c>
      <c r="B464" s="399" t="s">
        <v>1737</v>
      </c>
      <c r="C464" s="403"/>
      <c r="D464" s="845"/>
      <c r="E464" s="636"/>
      <c r="F464" s="395">
        <v>0.09</v>
      </c>
      <c r="H464" s="399" t="s">
        <v>1737</v>
      </c>
      <c r="J464" s="434">
        <v>52048</v>
      </c>
    </row>
    <row r="465" spans="1:10">
      <c r="A465" s="436">
        <v>52079</v>
      </c>
      <c r="B465" s="399" t="s">
        <v>1738</v>
      </c>
      <c r="C465" s="403"/>
      <c r="D465" s="845"/>
      <c r="E465" s="636"/>
      <c r="F465" s="395">
        <v>0.09</v>
      </c>
      <c r="H465" s="399" t="s">
        <v>1738</v>
      </c>
      <c r="J465" s="434">
        <v>52079</v>
      </c>
    </row>
    <row r="466" spans="1:10">
      <c r="A466" s="436">
        <v>52110</v>
      </c>
      <c r="B466" s="399" t="s">
        <v>1739</v>
      </c>
      <c r="C466" s="403"/>
      <c r="D466" s="845"/>
      <c r="E466" s="636"/>
      <c r="F466" s="395">
        <v>0.09</v>
      </c>
      <c r="H466" s="399" t="s">
        <v>1739</v>
      </c>
      <c r="J466" s="434">
        <v>52110</v>
      </c>
    </row>
    <row r="467" spans="1:10">
      <c r="A467" s="436">
        <v>52140</v>
      </c>
      <c r="B467" s="399" t="s">
        <v>1740</v>
      </c>
      <c r="C467" s="403"/>
      <c r="D467" s="845"/>
      <c r="E467" s="636"/>
      <c r="F467" s="395">
        <v>0.09</v>
      </c>
      <c r="H467" s="399" t="s">
        <v>1740</v>
      </c>
      <c r="J467" s="434">
        <v>52140</v>
      </c>
    </row>
    <row r="468" spans="1:10">
      <c r="A468" s="436">
        <v>52171</v>
      </c>
      <c r="B468" s="399" t="s">
        <v>1741</v>
      </c>
      <c r="C468" s="403"/>
      <c r="D468" s="845"/>
      <c r="E468" s="636"/>
      <c r="F468" s="395">
        <v>0.09</v>
      </c>
      <c r="H468" s="399" t="s">
        <v>1741</v>
      </c>
      <c r="J468" s="434">
        <v>52171</v>
      </c>
    </row>
    <row r="469" spans="1:10">
      <c r="A469" s="436">
        <v>52201</v>
      </c>
      <c r="B469" s="399" t="s">
        <v>1742</v>
      </c>
      <c r="C469" s="403"/>
      <c r="D469" s="845"/>
      <c r="E469" s="636"/>
      <c r="F469" s="395">
        <v>0.09</v>
      </c>
      <c r="H469" s="399" t="s">
        <v>1742</v>
      </c>
      <c r="J469" s="434">
        <v>52201</v>
      </c>
    </row>
    <row r="470" spans="1:10">
      <c r="A470" s="436">
        <v>52232</v>
      </c>
      <c r="B470" s="399" t="s">
        <v>1743</v>
      </c>
      <c r="C470" s="403"/>
      <c r="D470" s="845"/>
      <c r="E470" s="636"/>
      <c r="F470" s="395">
        <v>0.09</v>
      </c>
      <c r="H470" s="399" t="s">
        <v>1743</v>
      </c>
      <c r="J470" s="434">
        <v>52232</v>
      </c>
    </row>
    <row r="471" spans="1:10">
      <c r="A471" s="436">
        <v>52263</v>
      </c>
      <c r="B471" s="399" t="s">
        <v>1744</v>
      </c>
      <c r="C471" s="403"/>
      <c r="D471" s="845"/>
      <c r="E471" s="636"/>
      <c r="F471" s="395">
        <v>0.09</v>
      </c>
      <c r="H471" s="399" t="s">
        <v>1744</v>
      </c>
      <c r="J471" s="434">
        <v>52263</v>
      </c>
    </row>
    <row r="472" spans="1:10">
      <c r="A472" s="436">
        <v>52291</v>
      </c>
      <c r="B472" s="399" t="s">
        <v>1745</v>
      </c>
      <c r="C472" s="403"/>
      <c r="D472" s="845"/>
      <c r="E472" s="636"/>
      <c r="F472" s="395">
        <v>0.09</v>
      </c>
      <c r="H472" s="399" t="s">
        <v>1745</v>
      </c>
      <c r="J472" s="434">
        <v>52291</v>
      </c>
    </row>
    <row r="473" spans="1:10">
      <c r="A473" s="436">
        <v>52322</v>
      </c>
      <c r="B473" s="399" t="s">
        <v>1746</v>
      </c>
      <c r="C473" s="403"/>
      <c r="D473" s="845"/>
      <c r="E473" s="636"/>
      <c r="F473" s="395">
        <v>0.09</v>
      </c>
      <c r="H473" s="399" t="s">
        <v>1746</v>
      </c>
      <c r="J473" s="434">
        <v>52322</v>
      </c>
    </row>
    <row r="474" spans="1:10">
      <c r="A474" s="436">
        <v>52352</v>
      </c>
      <c r="B474" s="399" t="s">
        <v>1747</v>
      </c>
      <c r="C474" s="403"/>
      <c r="D474" s="845"/>
      <c r="E474" s="636"/>
      <c r="F474" s="395">
        <v>0.09</v>
      </c>
      <c r="H474" s="399" t="s">
        <v>1747</v>
      </c>
      <c r="J474" s="434">
        <v>52352</v>
      </c>
    </row>
    <row r="475" spans="1:10">
      <c r="A475" s="436">
        <v>52383</v>
      </c>
      <c r="B475" s="399" t="s">
        <v>1748</v>
      </c>
      <c r="C475" s="403"/>
      <c r="D475" s="845"/>
      <c r="E475" s="636"/>
      <c r="F475" s="395">
        <v>0.09</v>
      </c>
      <c r="H475" s="399" t="s">
        <v>1748</v>
      </c>
      <c r="J475" s="434">
        <v>52383</v>
      </c>
    </row>
    <row r="476" spans="1:10">
      <c r="A476" s="436">
        <v>52413</v>
      </c>
      <c r="B476" s="399" t="s">
        <v>1749</v>
      </c>
      <c r="C476" s="403"/>
      <c r="D476" s="845"/>
      <c r="E476" s="636"/>
      <c r="F476" s="395">
        <v>0.09</v>
      </c>
      <c r="H476" s="399" t="s">
        <v>1749</v>
      </c>
      <c r="J476" s="434">
        <v>52413</v>
      </c>
    </row>
    <row r="477" spans="1:10">
      <c r="A477" s="436">
        <v>52444</v>
      </c>
      <c r="B477" s="399" t="s">
        <v>1750</v>
      </c>
      <c r="C477" s="403"/>
      <c r="D477" s="845"/>
      <c r="E477" s="636"/>
      <c r="F477" s="395">
        <v>0.09</v>
      </c>
      <c r="H477" s="399" t="s">
        <v>1750</v>
      </c>
      <c r="J477" s="434">
        <v>52444</v>
      </c>
    </row>
    <row r="478" spans="1:10">
      <c r="A478" s="436">
        <v>52475</v>
      </c>
      <c r="B478" s="399" t="s">
        <v>1751</v>
      </c>
      <c r="C478" s="403"/>
      <c r="D478" s="845"/>
      <c r="E478" s="636"/>
      <c r="F478" s="395">
        <v>0.09</v>
      </c>
      <c r="H478" s="399" t="s">
        <v>1751</v>
      </c>
      <c r="J478" s="434">
        <v>52475</v>
      </c>
    </row>
    <row r="479" spans="1:10">
      <c r="A479" s="436">
        <v>52505</v>
      </c>
      <c r="B479" s="399" t="s">
        <v>1752</v>
      </c>
      <c r="C479" s="403"/>
      <c r="D479" s="845"/>
      <c r="E479" s="636"/>
      <c r="F479" s="395">
        <v>0.09</v>
      </c>
      <c r="H479" s="399" t="s">
        <v>1752</v>
      </c>
      <c r="J479" s="434">
        <v>52505</v>
      </c>
    </row>
    <row r="480" spans="1:10">
      <c r="A480" s="436">
        <v>52536</v>
      </c>
      <c r="B480" s="399" t="s">
        <v>1753</v>
      </c>
      <c r="C480" s="403"/>
      <c r="D480" s="845"/>
      <c r="E480" s="636"/>
      <c r="F480" s="395">
        <v>0.09</v>
      </c>
      <c r="H480" s="399" t="s">
        <v>1753</v>
      </c>
      <c r="J480" s="434">
        <v>52536</v>
      </c>
    </row>
    <row r="481" spans="1:10">
      <c r="A481" s="436">
        <v>52566</v>
      </c>
      <c r="B481" s="399" t="s">
        <v>1754</v>
      </c>
      <c r="C481" s="403"/>
      <c r="D481" s="845"/>
      <c r="E481" s="636"/>
      <c r="F481" s="395">
        <v>0.09</v>
      </c>
      <c r="H481" s="399" t="s">
        <v>1754</v>
      </c>
      <c r="J481" s="434">
        <v>52566</v>
      </c>
    </row>
    <row r="482" spans="1:10">
      <c r="A482" s="436">
        <v>52597</v>
      </c>
      <c r="B482" s="399" t="s">
        <v>1755</v>
      </c>
      <c r="C482" s="403"/>
      <c r="D482" s="845"/>
      <c r="E482" s="636"/>
      <c r="F482" s="395">
        <v>0.09</v>
      </c>
      <c r="H482" s="399" t="s">
        <v>1755</v>
      </c>
      <c r="J482" s="434">
        <v>52597</v>
      </c>
    </row>
    <row r="483" spans="1:10">
      <c r="A483" s="436">
        <v>52628</v>
      </c>
      <c r="B483" s="399" t="s">
        <v>1756</v>
      </c>
      <c r="C483" s="403"/>
      <c r="D483" s="845"/>
      <c r="E483" s="636"/>
      <c r="F483" s="395">
        <v>0.09</v>
      </c>
      <c r="H483" s="399" t="s">
        <v>1756</v>
      </c>
      <c r="J483" s="434">
        <v>52628</v>
      </c>
    </row>
    <row r="484" spans="1:10">
      <c r="A484" s="436">
        <v>52657</v>
      </c>
      <c r="B484" s="399" t="s">
        <v>1757</v>
      </c>
      <c r="C484" s="403"/>
      <c r="D484" s="845"/>
      <c r="E484" s="636"/>
      <c r="F484" s="395">
        <v>0.09</v>
      </c>
      <c r="H484" s="399" t="s">
        <v>1757</v>
      </c>
      <c r="J484" s="434">
        <v>52657</v>
      </c>
    </row>
    <row r="485" spans="1:10">
      <c r="A485" s="436">
        <v>52688</v>
      </c>
      <c r="B485" s="399" t="s">
        <v>1758</v>
      </c>
      <c r="C485" s="403"/>
      <c r="D485" s="845"/>
      <c r="E485" s="636"/>
      <c r="F485" s="395">
        <v>0.09</v>
      </c>
      <c r="H485" s="399" t="s">
        <v>1758</v>
      </c>
      <c r="J485" s="434">
        <v>52688</v>
      </c>
    </row>
    <row r="486" spans="1:10">
      <c r="A486" s="436">
        <v>52718</v>
      </c>
      <c r="B486" s="399" t="s">
        <v>1759</v>
      </c>
      <c r="C486" s="403"/>
      <c r="D486" s="845"/>
      <c r="E486" s="636"/>
      <c r="F486" s="395">
        <v>0.09</v>
      </c>
      <c r="H486" s="399" t="s">
        <v>1759</v>
      </c>
      <c r="J486" s="434">
        <v>52718</v>
      </c>
    </row>
    <row r="487" spans="1:10">
      <c r="A487" s="436">
        <v>52749</v>
      </c>
      <c r="B487" s="399" t="s">
        <v>1760</v>
      </c>
      <c r="C487" s="403"/>
      <c r="D487" s="845"/>
      <c r="E487" s="636"/>
      <c r="F487" s="395">
        <v>0.09</v>
      </c>
      <c r="H487" s="399" t="s">
        <v>1760</v>
      </c>
      <c r="J487" s="434">
        <v>52749</v>
      </c>
    </row>
    <row r="488" spans="1:10">
      <c r="A488" s="436">
        <v>52779</v>
      </c>
      <c r="B488" s="399" t="s">
        <v>1761</v>
      </c>
      <c r="C488" s="403"/>
      <c r="D488" s="845"/>
      <c r="E488" s="636"/>
      <c r="F488" s="395">
        <v>0.09</v>
      </c>
      <c r="H488" s="399" t="s">
        <v>1761</v>
      </c>
      <c r="J488" s="434">
        <v>52779</v>
      </c>
    </row>
    <row r="489" spans="1:10">
      <c r="A489" s="436">
        <v>52810</v>
      </c>
      <c r="B489" s="399" t="s">
        <v>1762</v>
      </c>
      <c r="C489" s="403"/>
      <c r="D489" s="845"/>
      <c r="E489" s="636"/>
      <c r="F489" s="395">
        <v>0.09</v>
      </c>
      <c r="H489" s="399" t="s">
        <v>1762</v>
      </c>
      <c r="J489" s="434">
        <v>52810</v>
      </c>
    </row>
    <row r="490" spans="1:10">
      <c r="A490" s="436">
        <v>52841</v>
      </c>
      <c r="B490" s="399" t="s">
        <v>1763</v>
      </c>
      <c r="C490" s="403"/>
      <c r="D490" s="845"/>
      <c r="E490" s="636"/>
      <c r="F490" s="395">
        <v>0.09</v>
      </c>
      <c r="H490" s="399" t="s">
        <v>1763</v>
      </c>
      <c r="J490" s="434">
        <v>52841</v>
      </c>
    </row>
    <row r="491" spans="1:10">
      <c r="A491" s="436">
        <v>52871</v>
      </c>
      <c r="B491" s="399" t="s">
        <v>1764</v>
      </c>
      <c r="C491" s="403"/>
      <c r="D491" s="845"/>
      <c r="E491" s="636"/>
      <c r="F491" s="395">
        <v>0.09</v>
      </c>
      <c r="H491" s="399" t="s">
        <v>1764</v>
      </c>
      <c r="J491" s="434">
        <v>52871</v>
      </c>
    </row>
    <row r="492" spans="1:10">
      <c r="A492" s="436">
        <v>52902</v>
      </c>
      <c r="B492" s="399" t="s">
        <v>1765</v>
      </c>
      <c r="C492" s="403"/>
      <c r="D492" s="845"/>
      <c r="E492" s="636"/>
      <c r="F492" s="395">
        <v>0.09</v>
      </c>
      <c r="H492" s="399" t="s">
        <v>1765</v>
      </c>
      <c r="J492" s="434">
        <v>52902</v>
      </c>
    </row>
    <row r="493" spans="1:10">
      <c r="A493" s="436">
        <v>52932</v>
      </c>
      <c r="B493" s="399" t="s">
        <v>1766</v>
      </c>
      <c r="C493" s="403"/>
      <c r="D493" s="845"/>
      <c r="E493" s="636"/>
      <c r="F493" s="395">
        <v>0.09</v>
      </c>
      <c r="H493" s="399" t="s">
        <v>1766</v>
      </c>
      <c r="J493" s="434">
        <v>52932</v>
      </c>
    </row>
    <row r="494" spans="1:10">
      <c r="A494" s="436">
        <v>52963</v>
      </c>
      <c r="B494" s="399" t="s">
        <v>1767</v>
      </c>
      <c r="C494" s="403"/>
      <c r="D494" s="845"/>
      <c r="E494" s="636"/>
      <c r="F494" s="395">
        <v>0.09</v>
      </c>
      <c r="H494" s="399" t="s">
        <v>1767</v>
      </c>
      <c r="J494" s="434">
        <v>52963</v>
      </c>
    </row>
    <row r="495" spans="1:10">
      <c r="A495" s="436">
        <v>52994</v>
      </c>
      <c r="B495" s="399" t="s">
        <v>1768</v>
      </c>
      <c r="C495" s="403"/>
      <c r="D495" s="845"/>
      <c r="E495" s="636"/>
      <c r="F495" s="395">
        <v>0.09</v>
      </c>
      <c r="H495" s="399" t="s">
        <v>1768</v>
      </c>
      <c r="J495" s="434">
        <v>52994</v>
      </c>
    </row>
    <row r="496" spans="1:10">
      <c r="A496" s="436">
        <v>53022</v>
      </c>
      <c r="B496" s="399" t="s">
        <v>1769</v>
      </c>
      <c r="C496" s="403"/>
      <c r="D496" s="845"/>
      <c r="E496" s="636"/>
      <c r="F496" s="395">
        <v>0.09</v>
      </c>
      <c r="H496" s="399" t="s">
        <v>1769</v>
      </c>
      <c r="J496" s="434">
        <v>53022</v>
      </c>
    </row>
    <row r="497" spans="1:10">
      <c r="A497" s="436">
        <v>53053</v>
      </c>
      <c r="B497" s="399" t="s">
        <v>1770</v>
      </c>
      <c r="C497" s="403"/>
      <c r="D497" s="845"/>
      <c r="E497" s="636"/>
      <c r="F497" s="395">
        <v>0.09</v>
      </c>
      <c r="H497" s="399" t="s">
        <v>1770</v>
      </c>
      <c r="J497" s="434">
        <v>53053</v>
      </c>
    </row>
    <row r="498" spans="1:10">
      <c r="A498" s="436">
        <v>53083</v>
      </c>
      <c r="B498" s="399" t="s">
        <v>1771</v>
      </c>
      <c r="C498" s="403"/>
      <c r="D498" s="845"/>
      <c r="E498" s="636"/>
      <c r="F498" s="395">
        <v>0.09</v>
      </c>
      <c r="H498" s="399" t="s">
        <v>1771</v>
      </c>
      <c r="J498" s="434">
        <v>53083</v>
      </c>
    </row>
    <row r="499" spans="1:10">
      <c r="A499" s="436">
        <v>53114</v>
      </c>
      <c r="B499" s="399" t="s">
        <v>1772</v>
      </c>
      <c r="C499" s="403"/>
      <c r="D499" s="845"/>
      <c r="E499" s="636"/>
      <c r="F499" s="395">
        <v>0.09</v>
      </c>
      <c r="H499" s="399" t="s">
        <v>1772</v>
      </c>
      <c r="J499" s="434">
        <v>53114</v>
      </c>
    </row>
    <row r="500" spans="1:10">
      <c r="A500" s="436">
        <v>53144</v>
      </c>
      <c r="B500" s="399" t="s">
        <v>1773</v>
      </c>
      <c r="C500" s="403"/>
      <c r="D500" s="845"/>
      <c r="E500" s="636"/>
      <c r="F500" s="395">
        <v>0.09</v>
      </c>
      <c r="H500" s="399" t="s">
        <v>1773</v>
      </c>
      <c r="J500" s="434">
        <v>53144</v>
      </c>
    </row>
    <row r="501" spans="1:10">
      <c r="A501" s="436">
        <v>53175</v>
      </c>
      <c r="B501" s="399" t="s">
        <v>1774</v>
      </c>
      <c r="C501" s="403"/>
      <c r="D501" s="845"/>
      <c r="E501" s="636"/>
      <c r="F501" s="395">
        <v>0.09</v>
      </c>
      <c r="H501" s="399" t="s">
        <v>1774</v>
      </c>
      <c r="J501" s="434">
        <v>53175</v>
      </c>
    </row>
    <row r="502" spans="1:10">
      <c r="A502" s="436">
        <v>53206</v>
      </c>
      <c r="B502" s="399" t="s">
        <v>1775</v>
      </c>
      <c r="C502" s="403"/>
      <c r="D502" s="845"/>
      <c r="E502" s="636"/>
      <c r="F502" s="395">
        <v>0.09</v>
      </c>
      <c r="H502" s="399" t="s">
        <v>1775</v>
      </c>
      <c r="J502" s="434">
        <v>53206</v>
      </c>
    </row>
    <row r="503" spans="1:10">
      <c r="A503" s="436">
        <v>53236</v>
      </c>
      <c r="B503" s="399" t="s">
        <v>1776</v>
      </c>
      <c r="C503" s="403"/>
      <c r="D503" s="845"/>
      <c r="E503" s="636"/>
      <c r="F503" s="395">
        <v>0.09</v>
      </c>
      <c r="H503" s="399" t="s">
        <v>1776</v>
      </c>
      <c r="J503" s="434">
        <v>53236</v>
      </c>
    </row>
    <row r="504" spans="1:10">
      <c r="A504" s="436">
        <v>53267</v>
      </c>
      <c r="B504" s="399" t="s">
        <v>1777</v>
      </c>
      <c r="C504" s="403"/>
      <c r="D504" s="845"/>
      <c r="E504" s="636"/>
      <c r="F504" s="395">
        <v>0.09</v>
      </c>
      <c r="H504" s="399" t="s">
        <v>1777</v>
      </c>
      <c r="J504" s="434">
        <v>53267</v>
      </c>
    </row>
    <row r="505" spans="1:10">
      <c r="A505" s="436">
        <v>53297</v>
      </c>
      <c r="B505" s="399" t="s">
        <v>1778</v>
      </c>
      <c r="C505" s="403"/>
      <c r="D505" s="845"/>
      <c r="E505" s="636"/>
      <c r="F505" s="395">
        <v>0.09</v>
      </c>
      <c r="H505" s="399" t="s">
        <v>1778</v>
      </c>
      <c r="J505" s="434">
        <v>53297</v>
      </c>
    </row>
    <row r="506" spans="1:10">
      <c r="A506" s="436">
        <v>53328</v>
      </c>
      <c r="B506" s="399" t="s">
        <v>1779</v>
      </c>
      <c r="C506" s="403"/>
      <c r="D506" s="845"/>
      <c r="E506" s="636"/>
      <c r="F506" s="395">
        <v>0.09</v>
      </c>
      <c r="H506" s="399" t="s">
        <v>1779</v>
      </c>
      <c r="J506" s="434">
        <v>53328</v>
      </c>
    </row>
    <row r="507" spans="1:10">
      <c r="A507" s="436">
        <v>53359</v>
      </c>
      <c r="B507" s="399" t="s">
        <v>1780</v>
      </c>
      <c r="C507" s="403"/>
      <c r="D507" s="845"/>
      <c r="E507" s="636"/>
      <c r="F507" s="395">
        <v>0.09</v>
      </c>
      <c r="H507" s="399" t="s">
        <v>1780</v>
      </c>
      <c r="J507" s="434">
        <v>53359</v>
      </c>
    </row>
    <row r="508" spans="1:10">
      <c r="A508" s="436">
        <v>53387</v>
      </c>
      <c r="B508" s="399" t="s">
        <v>1781</v>
      </c>
      <c r="C508" s="403"/>
      <c r="D508" s="845"/>
      <c r="E508" s="636"/>
      <c r="F508" s="395">
        <v>0.09</v>
      </c>
      <c r="H508" s="399" t="s">
        <v>1781</v>
      </c>
      <c r="J508" s="434">
        <v>53387</v>
      </c>
    </row>
    <row r="509" spans="1:10">
      <c r="A509" s="436">
        <v>53418</v>
      </c>
      <c r="B509" s="399" t="s">
        <v>1782</v>
      </c>
      <c r="C509" s="403"/>
      <c r="D509" s="845"/>
      <c r="E509" s="636"/>
      <c r="F509" s="395">
        <v>0.09</v>
      </c>
      <c r="H509" s="399" t="s">
        <v>1782</v>
      </c>
      <c r="J509" s="434">
        <v>53418</v>
      </c>
    </row>
    <row r="510" spans="1:10">
      <c r="A510" s="436">
        <v>53448</v>
      </c>
      <c r="B510" s="399" t="s">
        <v>1783</v>
      </c>
      <c r="C510" s="403"/>
      <c r="D510" s="845"/>
      <c r="E510" s="636"/>
      <c r="F510" s="395">
        <v>0.09</v>
      </c>
      <c r="H510" s="399" t="s">
        <v>1783</v>
      </c>
      <c r="J510" s="434">
        <v>53448</v>
      </c>
    </row>
    <row r="511" spans="1:10">
      <c r="A511" s="436">
        <v>53479</v>
      </c>
      <c r="B511" s="399" t="s">
        <v>1784</v>
      </c>
      <c r="C511" s="403"/>
      <c r="D511" s="845"/>
      <c r="E511" s="636"/>
      <c r="F511" s="395">
        <v>0.09</v>
      </c>
      <c r="H511" s="399" t="s">
        <v>1784</v>
      </c>
      <c r="J511" s="434">
        <v>53479</v>
      </c>
    </row>
    <row r="512" spans="1:10">
      <c r="A512" s="436">
        <v>53509</v>
      </c>
      <c r="B512" s="399" t="s">
        <v>1785</v>
      </c>
      <c r="C512" s="403"/>
      <c r="D512" s="845"/>
      <c r="E512" s="636"/>
      <c r="F512" s="395">
        <v>0.09</v>
      </c>
      <c r="H512" s="399" t="s">
        <v>1785</v>
      </c>
      <c r="J512" s="434">
        <v>53509</v>
      </c>
    </row>
    <row r="513" spans="1:10">
      <c r="A513" s="436">
        <v>53540</v>
      </c>
      <c r="B513" s="399" t="s">
        <v>1786</v>
      </c>
      <c r="C513" s="403"/>
      <c r="D513" s="845"/>
      <c r="E513" s="636"/>
      <c r="F513" s="395">
        <v>0.09</v>
      </c>
      <c r="H513" s="399" t="s">
        <v>1786</v>
      </c>
      <c r="J513" s="434">
        <v>53540</v>
      </c>
    </row>
    <row r="514" spans="1:10">
      <c r="A514" s="436">
        <v>53571</v>
      </c>
      <c r="B514" s="399" t="s">
        <v>1787</v>
      </c>
      <c r="C514" s="403"/>
      <c r="D514" s="845"/>
      <c r="E514" s="636"/>
      <c r="F514" s="395">
        <v>0.09</v>
      </c>
      <c r="H514" s="399" t="s">
        <v>1787</v>
      </c>
      <c r="J514" s="434">
        <v>53571</v>
      </c>
    </row>
    <row r="515" spans="1:10">
      <c r="A515" s="436">
        <v>53601</v>
      </c>
      <c r="B515" s="399" t="s">
        <v>1788</v>
      </c>
      <c r="C515" s="403"/>
      <c r="D515" s="845"/>
      <c r="E515" s="636"/>
      <c r="F515" s="395">
        <v>0.09</v>
      </c>
      <c r="H515" s="399" t="s">
        <v>1788</v>
      </c>
      <c r="J515" s="434">
        <v>53601</v>
      </c>
    </row>
    <row r="516" spans="1:10">
      <c r="A516" s="436">
        <v>53632</v>
      </c>
      <c r="B516" s="399" t="s">
        <v>1789</v>
      </c>
      <c r="C516" s="403"/>
      <c r="D516" s="845"/>
      <c r="E516" s="636"/>
      <c r="F516" s="395">
        <v>0.09</v>
      </c>
      <c r="H516" s="399" t="s">
        <v>1789</v>
      </c>
      <c r="J516" s="434">
        <v>53632</v>
      </c>
    </row>
    <row r="517" spans="1:10">
      <c r="A517" s="436">
        <v>53662</v>
      </c>
      <c r="B517" s="399" t="s">
        <v>1790</v>
      </c>
      <c r="C517" s="403"/>
      <c r="D517" s="845"/>
      <c r="E517" s="636"/>
      <c r="F517" s="395">
        <v>0.09</v>
      </c>
      <c r="H517" s="399" t="s">
        <v>1790</v>
      </c>
      <c r="J517" s="434">
        <v>53662</v>
      </c>
    </row>
    <row r="518" spans="1:10">
      <c r="A518" s="436">
        <v>53693</v>
      </c>
      <c r="B518" s="399" t="s">
        <v>1791</v>
      </c>
      <c r="C518" s="403"/>
      <c r="D518" s="845"/>
      <c r="E518" s="636"/>
      <c r="F518" s="395">
        <v>0.09</v>
      </c>
      <c r="H518" s="399" t="s">
        <v>1791</v>
      </c>
      <c r="J518" s="434">
        <v>53693</v>
      </c>
    </row>
    <row r="519" spans="1:10">
      <c r="A519" s="436">
        <v>53724</v>
      </c>
      <c r="B519" s="399" t="s">
        <v>1792</v>
      </c>
      <c r="C519" s="403"/>
      <c r="D519" s="845"/>
      <c r="E519" s="636"/>
      <c r="F519" s="395">
        <v>0.09</v>
      </c>
      <c r="H519" s="399" t="s">
        <v>1792</v>
      </c>
      <c r="J519" s="434">
        <v>53724</v>
      </c>
    </row>
    <row r="520" spans="1:10">
      <c r="A520" s="436">
        <v>53752</v>
      </c>
      <c r="B520" s="399" t="s">
        <v>1793</v>
      </c>
      <c r="C520" s="403"/>
      <c r="D520" s="845"/>
      <c r="E520" s="636"/>
      <c r="F520" s="395">
        <v>0.09</v>
      </c>
      <c r="H520" s="399" t="s">
        <v>1793</v>
      </c>
      <c r="J520" s="434">
        <v>53752</v>
      </c>
    </row>
    <row r="521" spans="1:10">
      <c r="A521" s="436">
        <v>53783</v>
      </c>
      <c r="B521" s="399" t="s">
        <v>1794</v>
      </c>
      <c r="C521" s="403"/>
      <c r="D521" s="845"/>
      <c r="E521" s="636"/>
      <c r="F521" s="395">
        <v>0.09</v>
      </c>
      <c r="H521" s="399" t="s">
        <v>1794</v>
      </c>
      <c r="J521" s="434">
        <v>53783</v>
      </c>
    </row>
    <row r="522" spans="1:10">
      <c r="A522" s="436">
        <v>53813</v>
      </c>
      <c r="B522" s="399" t="s">
        <v>1795</v>
      </c>
      <c r="C522" s="403"/>
      <c r="D522" s="845"/>
      <c r="E522" s="636"/>
      <c r="F522" s="395">
        <v>0.09</v>
      </c>
      <c r="H522" s="399" t="s">
        <v>1795</v>
      </c>
      <c r="J522" s="434">
        <v>53813</v>
      </c>
    </row>
    <row r="523" spans="1:10">
      <c r="A523" s="436">
        <v>53844</v>
      </c>
      <c r="B523" s="399" t="s">
        <v>1796</v>
      </c>
      <c r="C523" s="403"/>
      <c r="D523" s="845"/>
      <c r="E523" s="636"/>
      <c r="F523" s="395">
        <v>0.09</v>
      </c>
      <c r="H523" s="399" t="s">
        <v>1796</v>
      </c>
      <c r="J523" s="434">
        <v>53844</v>
      </c>
    </row>
    <row r="524" spans="1:10">
      <c r="A524" s="436">
        <v>53874</v>
      </c>
      <c r="B524" s="399" t="s">
        <v>1797</v>
      </c>
      <c r="C524" s="403"/>
      <c r="D524" s="845"/>
      <c r="E524" s="636"/>
      <c r="F524" s="395">
        <v>0.09</v>
      </c>
      <c r="H524" s="399" t="s">
        <v>1797</v>
      </c>
      <c r="J524" s="434">
        <v>53874</v>
      </c>
    </row>
    <row r="525" spans="1:10">
      <c r="A525" s="436">
        <v>53905</v>
      </c>
      <c r="B525" s="399" t="s">
        <v>1798</v>
      </c>
      <c r="C525" s="403"/>
      <c r="D525" s="845"/>
      <c r="E525" s="636"/>
      <c r="F525" s="395">
        <v>0.09</v>
      </c>
      <c r="H525" s="399" t="s">
        <v>1798</v>
      </c>
      <c r="J525" s="434">
        <v>53905</v>
      </c>
    </row>
    <row r="526" spans="1:10">
      <c r="A526" s="436">
        <v>53936</v>
      </c>
      <c r="B526" s="399" t="s">
        <v>1799</v>
      </c>
      <c r="C526" s="403"/>
      <c r="D526" s="845"/>
      <c r="E526" s="636"/>
      <c r="F526" s="395">
        <v>0.09</v>
      </c>
      <c r="H526" s="399" t="s">
        <v>1799</v>
      </c>
      <c r="J526" s="434">
        <v>53936</v>
      </c>
    </row>
    <row r="527" spans="1:10">
      <c r="A527" s="436">
        <v>53966</v>
      </c>
      <c r="B527" s="399" t="s">
        <v>1800</v>
      </c>
      <c r="C527" s="403"/>
      <c r="D527" s="845"/>
      <c r="E527" s="636"/>
      <c r="F527" s="395">
        <v>0.09</v>
      </c>
      <c r="H527" s="399" t="s">
        <v>1800</v>
      </c>
      <c r="J527" s="434">
        <v>53966</v>
      </c>
    </row>
    <row r="528" spans="1:10">
      <c r="A528" s="436">
        <v>53997</v>
      </c>
      <c r="B528" s="399" t="s">
        <v>1801</v>
      </c>
      <c r="C528" s="403"/>
      <c r="D528" s="845"/>
      <c r="E528" s="636"/>
      <c r="F528" s="395">
        <v>0.09</v>
      </c>
      <c r="H528" s="399" t="s">
        <v>1801</v>
      </c>
      <c r="J528" s="434">
        <v>53997</v>
      </c>
    </row>
    <row r="529" spans="1:10">
      <c r="A529" s="436">
        <v>54027</v>
      </c>
      <c r="B529" s="399" t="s">
        <v>1802</v>
      </c>
      <c r="C529" s="403"/>
      <c r="D529" s="845"/>
      <c r="E529" s="636"/>
      <c r="F529" s="395">
        <v>0.09</v>
      </c>
      <c r="H529" s="399" t="s">
        <v>1802</v>
      </c>
      <c r="J529" s="434">
        <v>54027</v>
      </c>
    </row>
    <row r="530" spans="1:10">
      <c r="A530" s="436">
        <v>54058</v>
      </c>
      <c r="B530" s="399" t="s">
        <v>1803</v>
      </c>
      <c r="C530" s="403"/>
      <c r="D530" s="845"/>
      <c r="E530" s="636"/>
      <c r="F530" s="395">
        <v>0.09</v>
      </c>
      <c r="H530" s="399" t="s">
        <v>1803</v>
      </c>
      <c r="J530" s="434">
        <v>54058</v>
      </c>
    </row>
    <row r="531" spans="1:10">
      <c r="A531" s="436">
        <v>54089</v>
      </c>
      <c r="B531" s="399" t="s">
        <v>1804</v>
      </c>
      <c r="C531" s="403"/>
      <c r="D531" s="845"/>
      <c r="E531" s="636"/>
      <c r="F531" s="395">
        <v>0.09</v>
      </c>
      <c r="H531" s="399" t="s">
        <v>1804</v>
      </c>
      <c r="J531" s="434">
        <v>54089</v>
      </c>
    </row>
    <row r="532" spans="1:10">
      <c r="A532" s="436">
        <v>54118</v>
      </c>
      <c r="B532" s="399" t="s">
        <v>1805</v>
      </c>
      <c r="C532" s="403"/>
      <c r="D532" s="845"/>
      <c r="E532" s="636"/>
      <c r="F532" s="395">
        <v>0.09</v>
      </c>
      <c r="H532" s="399" t="s">
        <v>1805</v>
      </c>
      <c r="J532" s="434">
        <v>54118</v>
      </c>
    </row>
    <row r="533" spans="1:10">
      <c r="A533" s="436">
        <v>54149</v>
      </c>
      <c r="B533" s="399" t="s">
        <v>1806</v>
      </c>
      <c r="C533" s="403"/>
      <c r="D533" s="845"/>
      <c r="E533" s="636"/>
      <c r="F533" s="395">
        <v>0.09</v>
      </c>
      <c r="H533" s="399" t="s">
        <v>1806</v>
      </c>
      <c r="J533" s="434">
        <v>54149</v>
      </c>
    </row>
    <row r="534" spans="1:10">
      <c r="A534" s="436">
        <v>54179</v>
      </c>
      <c r="B534" s="399" t="s">
        <v>1807</v>
      </c>
      <c r="C534" s="403"/>
      <c r="D534" s="845"/>
      <c r="E534" s="636"/>
      <c r="F534" s="395">
        <v>0.09</v>
      </c>
      <c r="H534" s="399" t="s">
        <v>1807</v>
      </c>
      <c r="J534" s="434">
        <v>54179</v>
      </c>
    </row>
    <row r="535" spans="1:10">
      <c r="A535" s="436">
        <v>54210</v>
      </c>
      <c r="B535" s="399" t="s">
        <v>1808</v>
      </c>
      <c r="C535" s="403"/>
      <c r="D535" s="845"/>
      <c r="E535" s="636"/>
      <c r="F535" s="395">
        <v>0.09</v>
      </c>
      <c r="H535" s="399" t="s">
        <v>1808</v>
      </c>
      <c r="J535" s="434">
        <v>54210</v>
      </c>
    </row>
    <row r="536" spans="1:10">
      <c r="A536" s="436">
        <v>54240</v>
      </c>
      <c r="B536" s="399" t="s">
        <v>1809</v>
      </c>
      <c r="C536" s="403"/>
      <c r="D536" s="845"/>
      <c r="E536" s="636"/>
      <c r="F536" s="395">
        <v>0.09</v>
      </c>
      <c r="H536" s="399" t="s">
        <v>1809</v>
      </c>
      <c r="J536" s="434">
        <v>54240</v>
      </c>
    </row>
    <row r="537" spans="1:10">
      <c r="A537" s="436">
        <v>54271</v>
      </c>
      <c r="B537" s="399" t="s">
        <v>1810</v>
      </c>
      <c r="C537" s="403"/>
      <c r="D537" s="845"/>
      <c r="E537" s="636"/>
      <c r="F537" s="395">
        <v>0.09</v>
      </c>
      <c r="H537" s="399" t="s">
        <v>1810</v>
      </c>
      <c r="J537" s="434">
        <v>54271</v>
      </c>
    </row>
    <row r="538" spans="1:10">
      <c r="A538" s="436">
        <v>54302</v>
      </c>
      <c r="B538" s="399" t="s">
        <v>1811</v>
      </c>
      <c r="C538" s="403"/>
      <c r="D538" s="845"/>
      <c r="E538" s="636"/>
      <c r="F538" s="395">
        <v>0.09</v>
      </c>
      <c r="H538" s="399" t="s">
        <v>1811</v>
      </c>
      <c r="J538" s="434">
        <v>54302</v>
      </c>
    </row>
    <row r="539" spans="1:10">
      <c r="A539" s="436">
        <v>54332</v>
      </c>
      <c r="B539" s="399" t="s">
        <v>1812</v>
      </c>
      <c r="C539" s="403"/>
      <c r="D539" s="845"/>
      <c r="E539" s="636"/>
      <c r="F539" s="395">
        <v>0.09</v>
      </c>
      <c r="H539" s="399" t="s">
        <v>1812</v>
      </c>
      <c r="J539" s="434">
        <v>54332</v>
      </c>
    </row>
    <row r="540" spans="1:10">
      <c r="A540" s="436">
        <v>54363</v>
      </c>
      <c r="B540" s="399" t="s">
        <v>1813</v>
      </c>
      <c r="C540" s="403"/>
      <c r="D540" s="845"/>
      <c r="E540" s="636"/>
      <c r="F540" s="395">
        <v>0.09</v>
      </c>
      <c r="H540" s="399" t="s">
        <v>1813</v>
      </c>
      <c r="J540" s="434">
        <v>54363</v>
      </c>
    </row>
    <row r="541" spans="1:10">
      <c r="A541" s="436">
        <v>54393</v>
      </c>
      <c r="B541" s="399" t="s">
        <v>1814</v>
      </c>
      <c r="C541" s="403"/>
      <c r="D541" s="845"/>
      <c r="E541" s="636"/>
      <c r="F541" s="395">
        <v>0.09</v>
      </c>
      <c r="H541" s="399" t="s">
        <v>1814</v>
      </c>
      <c r="J541" s="434">
        <v>54393</v>
      </c>
    </row>
    <row r="542" spans="1:10">
      <c r="A542" s="436">
        <v>54424</v>
      </c>
      <c r="B542" s="399" t="s">
        <v>1815</v>
      </c>
      <c r="C542" s="403"/>
      <c r="D542" s="845"/>
      <c r="E542" s="636"/>
      <c r="F542" s="395">
        <v>0.09</v>
      </c>
      <c r="H542" s="399" t="s">
        <v>1815</v>
      </c>
      <c r="J542" s="434">
        <v>54424</v>
      </c>
    </row>
    <row r="543" spans="1:10">
      <c r="A543" s="436">
        <v>54455</v>
      </c>
      <c r="B543" s="399" t="s">
        <v>1816</v>
      </c>
      <c r="C543" s="403"/>
      <c r="D543" s="845"/>
      <c r="E543" s="636"/>
      <c r="F543" s="395">
        <v>0.09</v>
      </c>
      <c r="H543" s="399" t="s">
        <v>1816</v>
      </c>
      <c r="J543" s="434">
        <v>54455</v>
      </c>
    </row>
    <row r="544" spans="1:10">
      <c r="A544" s="436">
        <v>54483</v>
      </c>
      <c r="B544" s="399" t="s">
        <v>1817</v>
      </c>
      <c r="C544" s="403"/>
      <c r="D544" s="845"/>
      <c r="E544" s="636"/>
      <c r="F544" s="395">
        <v>0.09</v>
      </c>
      <c r="H544" s="399" t="s">
        <v>1817</v>
      </c>
      <c r="J544" s="434">
        <v>54483</v>
      </c>
    </row>
    <row r="545" spans="1:10">
      <c r="A545" s="436">
        <v>54514</v>
      </c>
      <c r="B545" s="399" t="s">
        <v>1818</v>
      </c>
      <c r="C545" s="403"/>
      <c r="D545" s="845"/>
      <c r="E545" s="636"/>
      <c r="F545" s="395">
        <v>0.09</v>
      </c>
      <c r="H545" s="399" t="s">
        <v>1818</v>
      </c>
      <c r="J545" s="434">
        <v>54514</v>
      </c>
    </row>
    <row r="546" spans="1:10">
      <c r="A546" s="436">
        <v>54544</v>
      </c>
      <c r="B546" s="399" t="s">
        <v>1819</v>
      </c>
      <c r="C546" s="403"/>
      <c r="D546" s="845"/>
      <c r="E546" s="636"/>
      <c r="F546" s="395">
        <v>0.09</v>
      </c>
      <c r="H546" s="399" t="s">
        <v>1819</v>
      </c>
      <c r="J546" s="434">
        <v>54544</v>
      </c>
    </row>
    <row r="547" spans="1:10">
      <c r="A547" s="436">
        <v>54575</v>
      </c>
      <c r="B547" s="399" t="s">
        <v>1820</v>
      </c>
      <c r="C547" s="403"/>
      <c r="D547" s="845"/>
      <c r="E547" s="636"/>
      <c r="F547" s="395">
        <v>0.09</v>
      </c>
      <c r="H547" s="399" t="s">
        <v>1820</v>
      </c>
      <c r="J547" s="434">
        <v>54575</v>
      </c>
    </row>
    <row r="548" spans="1:10">
      <c r="A548" s="436">
        <v>54605</v>
      </c>
      <c r="B548" s="399" t="s">
        <v>1821</v>
      </c>
      <c r="C548" s="403"/>
      <c r="D548" s="845"/>
      <c r="E548" s="636"/>
      <c r="F548" s="395">
        <v>0.09</v>
      </c>
      <c r="H548" s="399" t="s">
        <v>1821</v>
      </c>
      <c r="J548" s="434">
        <v>54605</v>
      </c>
    </row>
    <row r="549" spans="1:10">
      <c r="A549" s="436">
        <v>54636</v>
      </c>
      <c r="B549" s="399" t="s">
        <v>1822</v>
      </c>
      <c r="C549" s="403"/>
      <c r="D549" s="845"/>
      <c r="E549" s="636"/>
      <c r="F549" s="395">
        <v>0.09</v>
      </c>
      <c r="H549" s="399" t="s">
        <v>1822</v>
      </c>
      <c r="J549" s="434">
        <v>54636</v>
      </c>
    </row>
    <row r="550" spans="1:10">
      <c r="A550" s="436">
        <v>54667</v>
      </c>
      <c r="B550" s="399" t="s">
        <v>1823</v>
      </c>
      <c r="C550" s="403"/>
      <c r="D550" s="845"/>
      <c r="E550" s="636"/>
      <c r="F550" s="395">
        <v>0.09</v>
      </c>
      <c r="H550" s="399" t="s">
        <v>1823</v>
      </c>
      <c r="J550" s="434">
        <v>54667</v>
      </c>
    </row>
    <row r="551" spans="1:10">
      <c r="A551" s="436">
        <v>54697</v>
      </c>
      <c r="B551" s="399" t="s">
        <v>1824</v>
      </c>
      <c r="C551" s="403"/>
      <c r="D551" s="845"/>
      <c r="E551" s="636"/>
      <c r="F551" s="395">
        <v>0.09</v>
      </c>
      <c r="H551" s="399" t="s">
        <v>1824</v>
      </c>
      <c r="J551" s="434">
        <v>54697</v>
      </c>
    </row>
    <row r="552" spans="1:10">
      <c r="A552" s="436">
        <v>54728</v>
      </c>
      <c r="B552" s="399" t="s">
        <v>1825</v>
      </c>
      <c r="C552" s="403"/>
      <c r="D552" s="845"/>
      <c r="E552" s="636"/>
      <c r="F552" s="395">
        <v>0.09</v>
      </c>
      <c r="H552" s="399" t="s">
        <v>1825</v>
      </c>
      <c r="J552" s="434">
        <v>54728</v>
      </c>
    </row>
    <row r="553" spans="1:10">
      <c r="A553" s="436">
        <v>54758</v>
      </c>
      <c r="B553" s="399" t="s">
        <v>1826</v>
      </c>
      <c r="C553" s="403"/>
      <c r="D553" s="845"/>
      <c r="E553" s="636"/>
      <c r="F553" s="395">
        <v>0.09</v>
      </c>
      <c r="H553" s="399" t="s">
        <v>1826</v>
      </c>
      <c r="J553" s="434">
        <v>54758</v>
      </c>
    </row>
    <row r="554" spans="1:10">
      <c r="A554" s="436">
        <v>54789</v>
      </c>
      <c r="B554" s="399" t="s">
        <v>1827</v>
      </c>
      <c r="C554" s="403"/>
      <c r="D554" s="845"/>
      <c r="E554" s="636"/>
      <c r="F554" s="395">
        <v>0.09</v>
      </c>
      <c r="H554" s="399" t="s">
        <v>1827</v>
      </c>
      <c r="J554" s="434">
        <v>54789</v>
      </c>
    </row>
    <row r="555" spans="1:10">
      <c r="A555" s="436">
        <v>54820</v>
      </c>
      <c r="B555" s="399" t="s">
        <v>1828</v>
      </c>
      <c r="C555" s="403"/>
      <c r="D555" s="845"/>
      <c r="E555" s="636"/>
      <c r="F555" s="395">
        <v>0.09</v>
      </c>
      <c r="H555" s="399" t="s">
        <v>1828</v>
      </c>
      <c r="J555" s="434">
        <v>54820</v>
      </c>
    </row>
    <row r="556" spans="1:10">
      <c r="A556" s="436">
        <v>54848</v>
      </c>
      <c r="B556" s="399" t="s">
        <v>1829</v>
      </c>
      <c r="C556" s="403"/>
      <c r="D556" s="845"/>
      <c r="E556" s="418"/>
      <c r="F556" s="395">
        <v>0.09</v>
      </c>
      <c r="H556" s="399" t="s">
        <v>1829</v>
      </c>
      <c r="J556" s="434">
        <v>54848</v>
      </c>
    </row>
    <row r="557" spans="1:10">
      <c r="A557" s="436">
        <v>54879</v>
      </c>
      <c r="B557" s="399" t="s">
        <v>1830</v>
      </c>
      <c r="C557" s="403"/>
      <c r="D557" s="845"/>
      <c r="E557" s="418"/>
      <c r="F557" s="395">
        <v>0.09</v>
      </c>
      <c r="H557" s="399" t="s">
        <v>1830</v>
      </c>
      <c r="J557" s="434">
        <v>54879</v>
      </c>
    </row>
    <row r="558" spans="1:10">
      <c r="A558" s="436">
        <v>54909</v>
      </c>
      <c r="B558" s="399" t="s">
        <v>1831</v>
      </c>
      <c r="C558" s="403"/>
      <c r="D558" s="845"/>
      <c r="E558" s="418"/>
      <c r="F558" s="395">
        <v>0.09</v>
      </c>
      <c r="H558" s="399" t="s">
        <v>1831</v>
      </c>
      <c r="J558" s="434">
        <v>54909</v>
      </c>
    </row>
    <row r="559" spans="1:10">
      <c r="A559" s="436">
        <v>54940</v>
      </c>
      <c r="B559" s="399" t="s">
        <v>1832</v>
      </c>
      <c r="C559" s="403"/>
      <c r="D559" s="845"/>
      <c r="E559" s="418"/>
      <c r="F559" s="395">
        <v>0.09</v>
      </c>
      <c r="H559" s="399" t="s">
        <v>1832</v>
      </c>
      <c r="J559" s="434">
        <v>54940</v>
      </c>
    </row>
    <row r="560" spans="1:10">
      <c r="A560" s="436">
        <v>54970</v>
      </c>
      <c r="B560" s="399" t="s">
        <v>1833</v>
      </c>
      <c r="C560" s="403"/>
      <c r="D560" s="845"/>
      <c r="E560" s="418"/>
      <c r="F560" s="395">
        <v>0.09</v>
      </c>
      <c r="H560" s="399" t="s">
        <v>1833</v>
      </c>
      <c r="J560" s="434">
        <v>54970</v>
      </c>
    </row>
    <row r="561" spans="1:10">
      <c r="A561" s="436">
        <v>55001</v>
      </c>
      <c r="B561" s="399" t="s">
        <v>1834</v>
      </c>
      <c r="C561" s="403"/>
      <c r="D561" s="845"/>
      <c r="E561" s="418"/>
      <c r="F561" s="395">
        <v>0.09</v>
      </c>
      <c r="H561" s="399" t="s">
        <v>1834</v>
      </c>
      <c r="J561" s="434">
        <v>55001</v>
      </c>
    </row>
    <row r="562" spans="1:10">
      <c r="A562" s="436">
        <v>55032</v>
      </c>
      <c r="B562" s="399" t="s">
        <v>1835</v>
      </c>
      <c r="C562" s="403"/>
      <c r="D562" s="845"/>
      <c r="E562" s="418"/>
      <c r="F562" s="395">
        <v>0.09</v>
      </c>
      <c r="H562" s="399" t="s">
        <v>1835</v>
      </c>
      <c r="J562" s="434">
        <v>55032</v>
      </c>
    </row>
    <row r="563" spans="1:10">
      <c r="A563" s="436">
        <v>55062</v>
      </c>
      <c r="B563" s="399" t="s">
        <v>1836</v>
      </c>
      <c r="C563" s="403"/>
      <c r="D563" s="845"/>
      <c r="E563" s="418"/>
      <c r="F563" s="395">
        <v>0.09</v>
      </c>
      <c r="H563" s="399" t="s">
        <v>1836</v>
      </c>
      <c r="J563" s="434">
        <v>55062</v>
      </c>
    </row>
    <row r="564" spans="1:10">
      <c r="A564" s="436">
        <v>55093</v>
      </c>
      <c r="B564" s="399" t="s">
        <v>1837</v>
      </c>
      <c r="C564" s="403"/>
      <c r="D564" s="845"/>
      <c r="E564" s="418"/>
      <c r="F564" s="395">
        <v>0.09</v>
      </c>
      <c r="H564" s="399" t="s">
        <v>1837</v>
      </c>
      <c r="J564" s="434">
        <v>55093</v>
      </c>
    </row>
    <row r="565" spans="1:10" ht="15" thickBot="1">
      <c r="A565" s="436">
        <v>55123</v>
      </c>
      <c r="B565" s="419" t="s">
        <v>1838</v>
      </c>
      <c r="C565" s="420"/>
      <c r="D565" s="846"/>
      <c r="E565" s="421"/>
      <c r="F565" s="395">
        <v>0.09</v>
      </c>
      <c r="H565" s="419" t="s">
        <v>1838</v>
      </c>
      <c r="J565" s="434">
        <v>55123</v>
      </c>
    </row>
  </sheetData>
  <mergeCells count="3">
    <mergeCell ref="O2:R2"/>
    <mergeCell ref="L15:L16"/>
    <mergeCell ref="M15:M16"/>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EQ567"/>
  <sheetViews>
    <sheetView showGridLines="0" view="pageBreakPreview" zoomScale="87" zoomScaleSheetLayoutView="87" workbookViewId="0">
      <selection sqref="A1:F1"/>
    </sheetView>
  </sheetViews>
  <sheetFormatPr defaultColWidth="9.109375" defaultRowHeight="14.4"/>
  <cols>
    <col min="1" max="1" width="25.33203125" style="644" customWidth="1"/>
    <col min="2" max="2" width="20.88671875" style="398" customWidth="1"/>
    <col min="3" max="3" width="32.44140625" style="398" customWidth="1"/>
    <col min="4" max="4" width="28.44140625" style="398" customWidth="1"/>
    <col min="5" max="5" width="19.21875" style="398" customWidth="1"/>
    <col min="6" max="6" width="24.5546875" style="398" customWidth="1"/>
    <col min="7" max="7" width="26.6640625" style="991" customWidth="1"/>
    <col min="8" max="8" width="18" style="989" customWidth="1"/>
    <col min="9" max="12" width="14.6640625" style="989" customWidth="1"/>
    <col min="13" max="13" width="14.6640625" style="990" customWidth="1"/>
    <col min="14" max="22" width="14.6640625" style="989" customWidth="1"/>
    <col min="23" max="77" width="14.6640625" style="991" customWidth="1"/>
    <col min="78" max="117" width="14.6640625" style="1087" customWidth="1"/>
    <col min="118" max="144" width="14.6640625" style="991" customWidth="1"/>
    <col min="145" max="147" width="9.109375" style="991"/>
    <col min="148" max="16384" width="9.109375" style="398"/>
  </cols>
  <sheetData>
    <row r="1" spans="1:144" ht="24" customHeight="1" thickBot="1">
      <c r="A1" s="1392" t="s">
        <v>1195</v>
      </c>
      <c r="B1" s="1393"/>
      <c r="C1" s="1393"/>
      <c r="D1" s="1393"/>
      <c r="E1" s="1393"/>
      <c r="F1" s="1393"/>
      <c r="G1" s="1142"/>
      <c r="H1" s="988" t="s">
        <v>2151</v>
      </c>
      <c r="J1" s="988"/>
      <c r="K1" s="1395" t="s">
        <v>2917</v>
      </c>
      <c r="L1" s="1396"/>
      <c r="BZ1" s="992"/>
      <c r="CA1" s="992" t="s">
        <v>2586</v>
      </c>
      <c r="CB1" s="992"/>
      <c r="CC1" s="992"/>
      <c r="CD1" s="992"/>
      <c r="CE1" s="992"/>
      <c r="CF1" s="992"/>
      <c r="CG1" s="992"/>
      <c r="CH1" s="992"/>
      <c r="CI1" s="992"/>
      <c r="CJ1" s="992"/>
      <c r="CK1" s="992"/>
      <c r="CL1" s="992"/>
      <c r="CM1" s="992"/>
      <c r="CN1" s="992"/>
      <c r="CO1" s="992"/>
      <c r="CP1" s="992"/>
      <c r="CQ1" s="992"/>
      <c r="CR1" s="992"/>
      <c r="CS1" s="992"/>
      <c r="CT1" s="992"/>
      <c r="CU1" s="992"/>
      <c r="CV1" s="992"/>
      <c r="CW1" s="992"/>
      <c r="CX1" s="992"/>
      <c r="CY1" s="992"/>
      <c r="CZ1" s="992"/>
      <c r="DA1" s="992"/>
      <c r="DB1" s="992"/>
      <c r="DC1" s="992"/>
      <c r="DD1" s="992"/>
      <c r="DE1" s="992"/>
      <c r="DF1" s="992"/>
      <c r="DG1" s="992"/>
      <c r="DH1" s="992"/>
      <c r="DI1" s="992"/>
      <c r="DJ1" s="992"/>
      <c r="DK1" s="992"/>
      <c r="DL1" s="992"/>
      <c r="DM1" s="992"/>
      <c r="DN1" s="993"/>
    </row>
    <row r="2" spans="1:144" ht="26.4" thickBot="1">
      <c r="A2" s="1192" t="s">
        <v>1196</v>
      </c>
      <c r="B2" s="1358" t="s">
        <v>1056</v>
      </c>
      <c r="C2" s="1350" t="s">
        <v>3047</v>
      </c>
      <c r="D2" s="1266" t="s">
        <v>2915</v>
      </c>
      <c r="E2" s="1353" t="s">
        <v>2090</v>
      </c>
      <c r="F2" s="1281" t="s">
        <v>3048</v>
      </c>
      <c r="G2" s="1158"/>
      <c r="H2" s="988"/>
      <c r="I2" s="988"/>
      <c r="J2" s="988"/>
      <c r="K2" s="1092" t="s">
        <v>3025</v>
      </c>
      <c r="M2" s="1033" t="s">
        <v>3026</v>
      </c>
      <c r="BZ2" s="992"/>
      <c r="CA2" s="992" t="s">
        <v>2566</v>
      </c>
      <c r="CB2" s="992"/>
      <c r="CC2" s="992"/>
      <c r="CD2" s="992"/>
      <c r="CE2" s="992"/>
      <c r="CF2" s="992"/>
      <c r="CG2" s="992"/>
      <c r="CH2" s="992"/>
      <c r="CI2" s="992"/>
      <c r="CJ2" s="992"/>
      <c r="CK2" s="992"/>
      <c r="CL2" s="992"/>
      <c r="CM2" s="992"/>
      <c r="CN2" s="992"/>
      <c r="CO2" s="992"/>
      <c r="CP2" s="992"/>
      <c r="CQ2" s="992"/>
      <c r="CR2" s="992"/>
      <c r="CS2" s="992"/>
      <c r="CT2" s="992"/>
      <c r="CU2" s="992"/>
      <c r="CV2" s="992"/>
      <c r="CW2" s="992"/>
      <c r="CX2" s="992"/>
      <c r="CY2" s="992"/>
      <c r="CZ2" s="992"/>
      <c r="DA2" s="992"/>
      <c r="DB2" s="992"/>
      <c r="DC2" s="992"/>
      <c r="DD2" s="992"/>
      <c r="DE2" s="992"/>
      <c r="DF2" s="992"/>
      <c r="DG2" s="992"/>
      <c r="DH2" s="992"/>
      <c r="DI2" s="992"/>
      <c r="DJ2" s="992"/>
      <c r="DK2" s="992"/>
      <c r="DL2" s="992"/>
      <c r="DM2" s="992"/>
      <c r="DN2" s="993"/>
      <c r="DP2" s="991" t="s">
        <v>2077</v>
      </c>
      <c r="DT2" s="991" t="s">
        <v>2076</v>
      </c>
      <c r="DW2" s="991" t="s">
        <v>2075</v>
      </c>
      <c r="DY2" s="994" t="s">
        <v>2074</v>
      </c>
      <c r="EA2" s="995" t="s">
        <v>1985</v>
      </c>
      <c r="EC2" s="991" t="s">
        <v>2078</v>
      </c>
    </row>
    <row r="3" spans="1:144" ht="29.25" customHeight="1" thickBot="1">
      <c r="A3" s="1316" t="s">
        <v>1197</v>
      </c>
      <c r="B3" s="1142"/>
      <c r="C3" s="1330"/>
      <c r="D3" s="1194"/>
      <c r="E3" s="1194"/>
      <c r="F3" s="1142"/>
      <c r="G3" s="1158"/>
      <c r="H3" s="988"/>
      <c r="I3" s="988"/>
      <c r="J3" s="988"/>
      <c r="K3" s="1037"/>
      <c r="AZ3" s="996" t="s">
        <v>1839</v>
      </c>
      <c r="BD3" s="996" t="s">
        <v>1839</v>
      </c>
      <c r="BI3" s="997"/>
      <c r="BJ3" s="997"/>
      <c r="BK3" s="997"/>
      <c r="BL3" s="997"/>
      <c r="BZ3" s="998"/>
      <c r="CA3" s="998" t="s">
        <v>2567</v>
      </c>
      <c r="CB3" s="998" t="s">
        <v>2568</v>
      </c>
      <c r="CC3" s="998" t="s">
        <v>2569</v>
      </c>
      <c r="CD3" s="998" t="s">
        <v>2570</v>
      </c>
      <c r="CE3" s="998" t="s">
        <v>2571</v>
      </c>
      <c r="CF3" s="998" t="s">
        <v>2572</v>
      </c>
      <c r="CG3" s="998" t="s">
        <v>2573</v>
      </c>
      <c r="CH3" s="998" t="s">
        <v>2574</v>
      </c>
      <c r="CI3" s="998" t="s">
        <v>2575</v>
      </c>
      <c r="CJ3" s="998" t="s">
        <v>2576</v>
      </c>
      <c r="CK3" s="998" t="s">
        <v>2577</v>
      </c>
      <c r="CL3" s="998" t="s">
        <v>2578</v>
      </c>
      <c r="CM3" s="998" t="s">
        <v>2579</v>
      </c>
      <c r="CN3" s="998" t="s">
        <v>2580</v>
      </c>
      <c r="CO3" s="998" t="s">
        <v>2581</v>
      </c>
      <c r="CP3" s="998" t="s">
        <v>2565</v>
      </c>
      <c r="CQ3" s="998" t="s">
        <v>2582</v>
      </c>
      <c r="CR3" s="998" t="s">
        <v>2583</v>
      </c>
      <c r="CS3" s="998" t="s">
        <v>2584</v>
      </c>
      <c r="CT3" s="998" t="s">
        <v>2585</v>
      </c>
      <c r="CU3" s="998" t="s">
        <v>2586</v>
      </c>
      <c r="CV3" s="998" t="s">
        <v>2587</v>
      </c>
      <c r="CW3" s="998" t="s">
        <v>2588</v>
      </c>
      <c r="CX3" s="998" t="s">
        <v>2589</v>
      </c>
      <c r="CY3" s="998" t="s">
        <v>2590</v>
      </c>
      <c r="CZ3" s="998" t="s">
        <v>2591</v>
      </c>
      <c r="DA3" s="998" t="s">
        <v>2592</v>
      </c>
      <c r="DB3" s="998" t="s">
        <v>2593</v>
      </c>
      <c r="DC3" s="998" t="s">
        <v>2594</v>
      </c>
      <c r="DD3" s="998" t="s">
        <v>2595</v>
      </c>
      <c r="DE3" s="998" t="s">
        <v>2596</v>
      </c>
      <c r="DF3" s="998" t="s">
        <v>2597</v>
      </c>
      <c r="DG3" s="998" t="s">
        <v>2598</v>
      </c>
      <c r="DH3" s="998" t="s">
        <v>2599</v>
      </c>
      <c r="DI3" s="998" t="s">
        <v>2600</v>
      </c>
      <c r="DJ3" s="998" t="s">
        <v>2601</v>
      </c>
      <c r="DK3" s="998"/>
      <c r="DL3" s="998"/>
      <c r="DM3" s="998"/>
      <c r="DN3" s="999"/>
      <c r="DP3" s="994" t="s">
        <v>1060</v>
      </c>
      <c r="DS3" s="1000"/>
      <c r="DT3" s="1001" t="s">
        <v>1061</v>
      </c>
      <c r="DW3" s="1001" t="s">
        <v>1062</v>
      </c>
      <c r="DY3" s="1001" t="s">
        <v>1106</v>
      </c>
      <c r="EA3" s="994" t="s">
        <v>1060</v>
      </c>
      <c r="EC3" s="994" t="s">
        <v>1066</v>
      </c>
    </row>
    <row r="4" spans="1:144" ht="21" thickBot="1">
      <c r="A4" s="1317" t="s">
        <v>1198</v>
      </c>
      <c r="B4" s="1142"/>
      <c r="C4" s="1351" t="s">
        <v>1072</v>
      </c>
      <c r="D4" s="1222" t="s">
        <v>2916</v>
      </c>
      <c r="E4" s="1354" t="s">
        <v>2579</v>
      </c>
      <c r="F4" s="1241" t="s">
        <v>2076</v>
      </c>
      <c r="G4" s="1356" t="s">
        <v>2686</v>
      </c>
      <c r="I4" s="988"/>
      <c r="J4" s="988"/>
      <c r="K4" s="1031" t="str">
        <f>IF($K$2="","",($K$2&amp;""&amp;$G$5&amp;"/"&amp;IF($G$5="","",$M$2&amp;"")))</f>
        <v>जाक्र/    सामन्य प्रशासन/अस्था  /आरआर/        /20</v>
      </c>
      <c r="AF4" s="991" t="s">
        <v>1056</v>
      </c>
      <c r="AJ4" s="1002">
        <v>1</v>
      </c>
      <c r="AK4" s="1002" t="s">
        <v>1877</v>
      </c>
      <c r="AL4" s="1003" t="s">
        <v>1928</v>
      </c>
      <c r="AZ4" s="1004" t="s">
        <v>1840</v>
      </c>
      <c r="BA4" s="991">
        <v>1300</v>
      </c>
      <c r="BB4" s="991">
        <v>1300</v>
      </c>
      <c r="BD4" s="1004" t="s">
        <v>1840</v>
      </c>
      <c r="BE4" s="991">
        <v>1300</v>
      </c>
      <c r="BF4" s="991">
        <v>1300</v>
      </c>
      <c r="BH4" s="991" t="s">
        <v>1877</v>
      </c>
      <c r="BI4" s="1005">
        <v>1</v>
      </c>
      <c r="BJ4" s="997" t="s">
        <v>1877</v>
      </c>
      <c r="BK4" s="991" t="s">
        <v>1878</v>
      </c>
      <c r="BL4" s="991">
        <v>1300</v>
      </c>
      <c r="BN4" s="1006"/>
      <c r="BO4" s="1006"/>
      <c r="BP4" s="1006"/>
      <c r="BQ4" s="1006"/>
      <c r="BR4" s="1006"/>
      <c r="BS4" s="1006"/>
      <c r="BT4" s="1007" t="s">
        <v>1879</v>
      </c>
      <c r="BU4" s="1007" t="s">
        <v>1880</v>
      </c>
      <c r="BV4" s="1007" t="s">
        <v>1879</v>
      </c>
      <c r="BW4" s="1007" t="s">
        <v>1880</v>
      </c>
      <c r="BZ4" s="1008">
        <v>1</v>
      </c>
      <c r="CA4" s="1008">
        <v>2</v>
      </c>
      <c r="CB4" s="1008">
        <v>3</v>
      </c>
      <c r="CC4" s="1008">
        <v>4</v>
      </c>
      <c r="CD4" s="1008">
        <v>5</v>
      </c>
      <c r="CE4" s="1008">
        <v>6</v>
      </c>
      <c r="CF4" s="1008">
        <v>7</v>
      </c>
      <c r="CG4" s="1008">
        <v>8</v>
      </c>
      <c r="CH4" s="1008">
        <v>9</v>
      </c>
      <c r="CI4" s="1008">
        <v>10</v>
      </c>
      <c r="CJ4" s="1008">
        <v>11</v>
      </c>
      <c r="CK4" s="1008">
        <v>12</v>
      </c>
      <c r="CL4" s="1008">
        <v>13</v>
      </c>
      <c r="CM4" s="1008">
        <v>14</v>
      </c>
      <c r="CN4" s="1008">
        <v>15</v>
      </c>
      <c r="CO4" s="1008">
        <v>16</v>
      </c>
      <c r="CP4" s="1008">
        <v>17</v>
      </c>
      <c r="CQ4" s="1008">
        <v>18</v>
      </c>
      <c r="CR4" s="1008">
        <v>19</v>
      </c>
      <c r="CS4" s="1008">
        <v>20</v>
      </c>
      <c r="CT4" s="1008">
        <v>21</v>
      </c>
      <c r="CU4" s="1008">
        <v>22</v>
      </c>
      <c r="CV4" s="1008">
        <v>23</v>
      </c>
      <c r="CW4" s="1008">
        <v>24</v>
      </c>
      <c r="CX4" s="1008">
        <v>25</v>
      </c>
      <c r="CY4" s="1008">
        <v>26</v>
      </c>
      <c r="CZ4" s="1008">
        <v>27</v>
      </c>
      <c r="DA4" s="1008">
        <v>28</v>
      </c>
      <c r="DB4" s="1008">
        <v>29</v>
      </c>
      <c r="DC4" s="1008">
        <v>30</v>
      </c>
      <c r="DD4" s="1008">
        <v>31</v>
      </c>
      <c r="DE4" s="1008">
        <v>32</v>
      </c>
      <c r="DF4" s="1008">
        <v>33</v>
      </c>
      <c r="DG4" s="1008">
        <v>34</v>
      </c>
      <c r="DH4" s="1008">
        <v>35</v>
      </c>
      <c r="DI4" s="1008">
        <v>36</v>
      </c>
      <c r="DJ4" s="1008">
        <v>37</v>
      </c>
      <c r="DK4" s="1008">
        <v>38</v>
      </c>
      <c r="DL4" s="1008">
        <v>39</v>
      </c>
      <c r="DM4" s="1008">
        <v>40</v>
      </c>
      <c r="DN4" s="1009">
        <v>41</v>
      </c>
      <c r="DP4" s="994" t="s">
        <v>1063</v>
      </c>
      <c r="DS4" s="1010"/>
      <c r="DT4" s="1001" t="s">
        <v>1064</v>
      </c>
      <c r="DW4" s="1001" t="s">
        <v>1065</v>
      </c>
      <c r="DY4" s="1001" t="s">
        <v>1108</v>
      </c>
      <c r="EA4" s="994" t="s">
        <v>1063</v>
      </c>
      <c r="EC4" s="994" t="s">
        <v>1156</v>
      </c>
      <c r="EG4" s="1011" t="s">
        <v>1212</v>
      </c>
      <c r="EJ4" s="1012">
        <v>37987</v>
      </c>
    </row>
    <row r="5" spans="1:144" ht="21" thickBot="1">
      <c r="A5" s="1316" t="s">
        <v>1200</v>
      </c>
      <c r="B5" s="1142"/>
      <c r="C5" s="1351" t="s">
        <v>1106</v>
      </c>
      <c r="D5" s="1355"/>
      <c r="E5" s="1194"/>
      <c r="F5" s="1223" t="s">
        <v>2075</v>
      </c>
      <c r="G5" s="1357" t="s">
        <v>3036</v>
      </c>
      <c r="H5" s="1013" t="str">
        <f>C5</f>
        <v>पंचायत समिती</v>
      </c>
      <c r="I5" s="988"/>
      <c r="J5" s="988"/>
      <c r="K5" s="1031" t="str">
        <f>IF($C$5="","",($C$5&amp;" "&amp;IF($B$17=" ","",$D$5&amp;""&amp;IF($D$4="","",$G$4&amp;" "&amp;IF($D$4="","",$E$4)))))</f>
        <v>पंचायत समिती कळवण नाशिक</v>
      </c>
      <c r="AF5" s="991" t="s">
        <v>1057</v>
      </c>
      <c r="AG5" s="991" t="s">
        <v>1975</v>
      </c>
      <c r="AJ5" s="1014">
        <v>2</v>
      </c>
      <c r="AK5" s="1014" t="s">
        <v>1881</v>
      </c>
      <c r="AL5" s="1014" t="s">
        <v>1929</v>
      </c>
      <c r="AZ5" s="1004" t="s">
        <v>1841</v>
      </c>
      <c r="BA5" s="991">
        <v>1400</v>
      </c>
      <c r="BB5" s="991">
        <v>1400</v>
      </c>
      <c r="BD5" s="1004" t="s">
        <v>1841</v>
      </c>
      <c r="BE5" s="991">
        <v>1400</v>
      </c>
      <c r="BF5" s="991">
        <v>1400</v>
      </c>
      <c r="BH5" s="991" t="s">
        <v>1881</v>
      </c>
      <c r="BI5" s="1005">
        <v>2</v>
      </c>
      <c r="BJ5" s="997" t="s">
        <v>1877</v>
      </c>
      <c r="BK5" s="991" t="s">
        <v>1878</v>
      </c>
      <c r="BL5" s="991">
        <v>1400</v>
      </c>
      <c r="BN5" s="1006">
        <v>1</v>
      </c>
      <c r="BO5" s="1006" t="s">
        <v>1882</v>
      </c>
      <c r="BP5" s="1015">
        <v>1</v>
      </c>
      <c r="BQ5" s="1006">
        <v>8</v>
      </c>
      <c r="BR5" s="1006">
        <v>10</v>
      </c>
      <c r="BS5" s="1015"/>
      <c r="BT5" s="1006" t="e">
        <f>IF((#REF!&lt;7440)*AND(#REF!&gt;0)*AND(#REF!&lt;4200)*AND(#REF!&gt;0),400,0)</f>
        <v>#REF!</v>
      </c>
      <c r="BU5" s="1006" t="e">
        <f>IF((#REF!&lt;7440)*AND(#REF!&gt;0)*AND(#REF!&lt;4200)*AND(#REF!&gt;0),600,0)</f>
        <v>#REF!</v>
      </c>
      <c r="BV5" s="1006">
        <f>IF((CN10&gt;0)*AND(CN10&lt;3),900,0)</f>
        <v>0</v>
      </c>
      <c r="BW5" s="1006">
        <f>IF((CN10&gt;0)*AND(CN10&lt;3),1350,0)</f>
        <v>0</v>
      </c>
      <c r="BZ5" s="1016">
        <v>1</v>
      </c>
      <c r="CA5" s="1017" t="s">
        <v>2567</v>
      </c>
      <c r="CB5" s="1017" t="s">
        <v>2568</v>
      </c>
      <c r="CC5" s="1017" t="s">
        <v>2569</v>
      </c>
      <c r="CD5" s="1017" t="s">
        <v>2570</v>
      </c>
      <c r="CE5" s="1017" t="s">
        <v>2571</v>
      </c>
      <c r="CF5" s="1017" t="s">
        <v>2602</v>
      </c>
      <c r="CG5" s="1017" t="s">
        <v>2573</v>
      </c>
      <c r="CH5" s="1017" t="s">
        <v>2574</v>
      </c>
      <c r="CI5" s="1017" t="s">
        <v>2575</v>
      </c>
      <c r="CJ5" s="1017" t="s">
        <v>2576</v>
      </c>
      <c r="CK5" s="1017" t="s">
        <v>1061</v>
      </c>
      <c r="CL5" s="1017" t="s">
        <v>2578</v>
      </c>
      <c r="CM5" s="1017" t="s">
        <v>2579</v>
      </c>
      <c r="CN5" s="1017" t="s">
        <v>2580</v>
      </c>
      <c r="CO5" s="1017" t="s">
        <v>2581</v>
      </c>
      <c r="CP5" s="1017" t="s">
        <v>2565</v>
      </c>
      <c r="CQ5" s="1017" t="s">
        <v>2582</v>
      </c>
      <c r="CR5" s="1017" t="s">
        <v>2583</v>
      </c>
      <c r="CS5" s="1017" t="s">
        <v>2584</v>
      </c>
      <c r="CT5" s="1017" t="s">
        <v>2603</v>
      </c>
      <c r="CU5" s="1017" t="s">
        <v>2586</v>
      </c>
      <c r="CV5" s="1017" t="s">
        <v>2587</v>
      </c>
      <c r="CW5" s="1017" t="s">
        <v>2588</v>
      </c>
      <c r="CX5" s="1017"/>
      <c r="CY5" s="1017" t="s">
        <v>2604</v>
      </c>
      <c r="CZ5" s="1017" t="s">
        <v>2591</v>
      </c>
      <c r="DA5" s="1017" t="s">
        <v>2605</v>
      </c>
      <c r="DB5" s="1017" t="s">
        <v>2593</v>
      </c>
      <c r="DC5" s="1017" t="s">
        <v>2594</v>
      </c>
      <c r="DD5" s="1017" t="s">
        <v>2595</v>
      </c>
      <c r="DE5" s="1017" t="s">
        <v>2596</v>
      </c>
      <c r="DF5" s="1017" t="s">
        <v>2597</v>
      </c>
      <c r="DG5" s="1017" t="s">
        <v>2606</v>
      </c>
      <c r="DH5" s="1017" t="s">
        <v>2607</v>
      </c>
      <c r="DI5" s="1017" t="s">
        <v>2608</v>
      </c>
      <c r="DJ5" s="1017" t="s">
        <v>2601</v>
      </c>
      <c r="DK5" s="1017"/>
      <c r="DL5" s="1017"/>
      <c r="DM5" s="1017"/>
      <c r="DN5" s="1018"/>
      <c r="DP5" s="994" t="s">
        <v>1066</v>
      </c>
      <c r="DS5" s="1010"/>
      <c r="DT5" s="1001" t="s">
        <v>1067</v>
      </c>
      <c r="DW5" s="1001" t="s">
        <v>1068</v>
      </c>
      <c r="DY5" s="1001" t="s">
        <v>1110</v>
      </c>
      <c r="EA5" s="994" t="s">
        <v>1105</v>
      </c>
      <c r="EC5" s="994" t="s">
        <v>1141</v>
      </c>
      <c r="EG5" s="1011" t="s">
        <v>2374</v>
      </c>
      <c r="EJ5" s="1012">
        <v>38018</v>
      </c>
    </row>
    <row r="6" spans="1:144" ht="24" thickBot="1">
      <c r="A6" s="1317" t="s">
        <v>1201</v>
      </c>
      <c r="B6" s="1142"/>
      <c r="C6" s="1352">
        <v>29000</v>
      </c>
      <c r="D6" s="1195"/>
      <c r="E6" s="1195"/>
      <c r="F6" s="1195"/>
      <c r="G6" s="1158"/>
      <c r="I6" s="988"/>
      <c r="J6" s="988"/>
      <c r="AF6" s="991" t="s">
        <v>1058</v>
      </c>
      <c r="AG6" s="991" t="s">
        <v>1976</v>
      </c>
      <c r="AJ6" s="1002">
        <v>3</v>
      </c>
      <c r="AK6" s="1019" t="s">
        <v>1883</v>
      </c>
      <c r="AL6" s="1020" t="s">
        <v>1930</v>
      </c>
      <c r="AZ6" s="1004" t="s">
        <v>1842</v>
      </c>
      <c r="BA6" s="991">
        <v>1600</v>
      </c>
      <c r="BB6" s="991">
        <v>1600</v>
      </c>
      <c r="BD6" s="1004" t="s">
        <v>1842</v>
      </c>
      <c r="BE6" s="991">
        <v>1600</v>
      </c>
      <c r="BF6" s="991">
        <v>1600</v>
      </c>
      <c r="BH6" s="991" t="s">
        <v>1883</v>
      </c>
      <c r="BI6" s="1005">
        <v>3</v>
      </c>
      <c r="BJ6" s="997" t="s">
        <v>1877</v>
      </c>
      <c r="BK6" s="991" t="s">
        <v>1878</v>
      </c>
      <c r="BL6" s="991">
        <v>1600</v>
      </c>
      <c r="BN6" s="1006">
        <v>2</v>
      </c>
      <c r="BO6" s="1006" t="s">
        <v>1884</v>
      </c>
      <c r="BP6" s="1015">
        <v>2</v>
      </c>
      <c r="BQ6" s="1006">
        <v>16</v>
      </c>
      <c r="BR6" s="1006">
        <v>20</v>
      </c>
      <c r="BS6" s="1015"/>
      <c r="BT6" s="1006" t="e">
        <f>IF((#REF!&lt;7440)*AND(#REF!&gt;0)*AND(#REF!&lt;4200)*AND(#REF!&gt;0),400,0)</f>
        <v>#REF!</v>
      </c>
      <c r="BU6" s="1006" t="e">
        <f>IF((#REF!&lt;7440)*AND(#REF!&gt;0)*AND(#REF!&lt;4200)*AND(#REF!&gt;0),600,0)</f>
        <v>#REF!</v>
      </c>
      <c r="BV6" s="1006">
        <f>IF((CN10&gt;2)*AND(CN10&lt;9),1800,0)</f>
        <v>0</v>
      </c>
      <c r="BW6" s="1006">
        <f>IF((CN10&gt;2)*AND(CN10&lt;9),3600,0)</f>
        <v>0</v>
      </c>
      <c r="BX6" s="991" t="s">
        <v>1056</v>
      </c>
      <c r="BZ6" s="1016">
        <v>2</v>
      </c>
      <c r="CA6" s="1017" t="s">
        <v>2609</v>
      </c>
      <c r="CB6" s="1017" t="s">
        <v>2610</v>
      </c>
      <c r="CC6" s="1017" t="s">
        <v>2611</v>
      </c>
      <c r="CD6" s="1017" t="s">
        <v>2612</v>
      </c>
      <c r="CE6" s="1017" t="s">
        <v>2613</v>
      </c>
      <c r="CF6" s="1017" t="s">
        <v>2614</v>
      </c>
      <c r="CG6" s="1017" t="s">
        <v>2615</v>
      </c>
      <c r="CH6" s="1017" t="s">
        <v>2616</v>
      </c>
      <c r="CI6" s="1017" t="s">
        <v>2617</v>
      </c>
      <c r="CJ6" s="1017" t="s">
        <v>2618</v>
      </c>
      <c r="CK6" s="1017" t="s">
        <v>2619</v>
      </c>
      <c r="CL6" s="1017" t="s">
        <v>2620</v>
      </c>
      <c r="CM6" s="1017" t="s">
        <v>2621</v>
      </c>
      <c r="CN6" s="1017" t="s">
        <v>2622</v>
      </c>
      <c r="CO6" s="1017" t="s">
        <v>2623</v>
      </c>
      <c r="CP6" s="1017" t="s">
        <v>2566</v>
      </c>
      <c r="CQ6" s="1017" t="s">
        <v>2624</v>
      </c>
      <c r="CR6" s="1017" t="s">
        <v>2625</v>
      </c>
      <c r="CS6" s="1017" t="s">
        <v>2626</v>
      </c>
      <c r="CT6" s="1017" t="s">
        <v>2627</v>
      </c>
      <c r="CU6" s="1017" t="s">
        <v>2628</v>
      </c>
      <c r="CV6" s="1017" t="s">
        <v>2629</v>
      </c>
      <c r="CW6" s="1017" t="s">
        <v>2630</v>
      </c>
      <c r="CX6" s="1017"/>
      <c r="CY6" s="1017" t="s">
        <v>2631</v>
      </c>
      <c r="CZ6" s="1017" t="s">
        <v>2632</v>
      </c>
      <c r="DA6" s="1017" t="s">
        <v>2633</v>
      </c>
      <c r="DB6" s="1017" t="s">
        <v>2634</v>
      </c>
      <c r="DC6" s="1017" t="s">
        <v>2635</v>
      </c>
      <c r="DD6" s="1017" t="s">
        <v>2636</v>
      </c>
      <c r="DE6" s="1017" t="s">
        <v>2637</v>
      </c>
      <c r="DF6" s="1017" t="s">
        <v>2638</v>
      </c>
      <c r="DG6" s="1017" t="s">
        <v>2639</v>
      </c>
      <c r="DH6" s="1017" t="s">
        <v>2640</v>
      </c>
      <c r="DI6" s="1017" t="s">
        <v>2641</v>
      </c>
      <c r="DJ6" s="1017" t="s">
        <v>2642</v>
      </c>
      <c r="DK6" s="1017"/>
      <c r="DL6" s="1017"/>
      <c r="DM6" s="1017"/>
      <c r="DN6" s="1018"/>
      <c r="DP6" s="994" t="s">
        <v>1069</v>
      </c>
      <c r="DS6" s="1010"/>
      <c r="DT6" s="1001" t="s">
        <v>1070</v>
      </c>
      <c r="DW6" s="1001" t="s">
        <v>1071</v>
      </c>
      <c r="DY6" s="1001" t="s">
        <v>1112</v>
      </c>
      <c r="EA6" s="991" t="s">
        <v>1191</v>
      </c>
      <c r="EC6" s="994" t="s">
        <v>2079</v>
      </c>
      <c r="EG6" s="1011" t="s">
        <v>2375</v>
      </c>
      <c r="EJ6" s="1012">
        <v>38047</v>
      </c>
    </row>
    <row r="7" spans="1:144" ht="24" thickBot="1">
      <c r="A7" s="1316" t="s">
        <v>1203</v>
      </c>
      <c r="B7" s="1142"/>
      <c r="C7" s="1352">
        <v>38047</v>
      </c>
      <c r="D7" s="1216" t="s">
        <v>2073</v>
      </c>
      <c r="E7" s="1195"/>
      <c r="F7" s="1195"/>
      <c r="G7" s="1158"/>
      <c r="H7" s="988"/>
      <c r="I7" s="988"/>
      <c r="J7" s="988"/>
      <c r="AF7" s="991" t="s">
        <v>1059</v>
      </c>
      <c r="AG7" s="991" t="s">
        <v>1977</v>
      </c>
      <c r="AJ7" s="1014">
        <v>4</v>
      </c>
      <c r="AK7" s="1019" t="s">
        <v>1885</v>
      </c>
      <c r="AL7" s="1020" t="s">
        <v>1931</v>
      </c>
      <c r="AZ7" s="1004" t="s">
        <v>1843</v>
      </c>
      <c r="BA7" s="991">
        <v>1650</v>
      </c>
      <c r="BB7" s="991">
        <v>1650</v>
      </c>
      <c r="BD7" s="1004" t="s">
        <v>1843</v>
      </c>
      <c r="BE7" s="991">
        <v>1650</v>
      </c>
      <c r="BF7" s="991">
        <v>1650</v>
      </c>
      <c r="BH7" s="991" t="s">
        <v>1885</v>
      </c>
      <c r="BI7" s="1005">
        <v>4</v>
      </c>
      <c r="BJ7" s="997" t="s">
        <v>1877</v>
      </c>
      <c r="BK7" s="991" t="s">
        <v>1878</v>
      </c>
      <c r="BL7" s="991">
        <v>1650</v>
      </c>
      <c r="BN7" s="1006">
        <v>3</v>
      </c>
      <c r="BO7" s="1006" t="s">
        <v>1886</v>
      </c>
      <c r="BP7" s="1015">
        <v>3</v>
      </c>
      <c r="BQ7" s="1006">
        <v>24</v>
      </c>
      <c r="BR7" s="1006">
        <v>30</v>
      </c>
      <c r="BS7" s="1006"/>
      <c r="BT7" s="1006" t="e">
        <f>IF((#REF!&gt;=4200)*(#REF!&lt;5400)*AND(#REF!&gt;0),800,0)</f>
        <v>#REF!</v>
      </c>
      <c r="BU7" s="1006" t="e">
        <f>IF((#REF!&gt;=4200)*(#REF!&lt;5400)*AND(#REF!&gt;0),1600,0)</f>
        <v>#REF!</v>
      </c>
      <c r="BV7" s="1006">
        <f>IF((CN10&gt;8)*AND(CN10&lt;20),3600,0)</f>
        <v>0</v>
      </c>
      <c r="BW7" s="1006">
        <f>IF((CN10&gt;8)*AND(CN10&lt;20),7200,0)</f>
        <v>0</v>
      </c>
      <c r="BX7" s="991" t="s">
        <v>1057</v>
      </c>
      <c r="BZ7" s="1016">
        <v>3</v>
      </c>
      <c r="CA7" s="1017" t="s">
        <v>2643</v>
      </c>
      <c r="CB7" s="1017" t="s">
        <v>2644</v>
      </c>
      <c r="CC7" s="1017" t="s">
        <v>2645</v>
      </c>
      <c r="CD7" s="1017" t="s">
        <v>2646</v>
      </c>
      <c r="CE7" s="1017" t="s">
        <v>2647</v>
      </c>
      <c r="CF7" s="1017" t="s">
        <v>2648</v>
      </c>
      <c r="CG7" s="1017" t="s">
        <v>2649</v>
      </c>
      <c r="CH7" s="1017" t="s">
        <v>2650</v>
      </c>
      <c r="CI7" s="1017" t="s">
        <v>2651</v>
      </c>
      <c r="CJ7" s="1017" t="s">
        <v>2652</v>
      </c>
      <c r="CK7" s="1017" t="s">
        <v>1067</v>
      </c>
      <c r="CL7" s="1017" t="s">
        <v>2653</v>
      </c>
      <c r="CM7" s="1017" t="s">
        <v>2654</v>
      </c>
      <c r="CN7" s="1017" t="s">
        <v>2655</v>
      </c>
      <c r="CO7" s="1017" t="s">
        <v>2656</v>
      </c>
      <c r="CP7" s="1017" t="s">
        <v>2657</v>
      </c>
      <c r="CQ7" s="1017" t="s">
        <v>2658</v>
      </c>
      <c r="CR7" s="1017" t="s">
        <v>2659</v>
      </c>
      <c r="CS7" s="1017" t="s">
        <v>2660</v>
      </c>
      <c r="CT7" s="1017" t="s">
        <v>2661</v>
      </c>
      <c r="CU7" s="1017" t="s">
        <v>2636</v>
      </c>
      <c r="CV7" s="1017" t="s">
        <v>2662</v>
      </c>
      <c r="CW7" s="1017" t="s">
        <v>2663</v>
      </c>
      <c r="CX7" s="1017"/>
      <c r="CY7" s="1017" t="s">
        <v>2664</v>
      </c>
      <c r="CZ7" s="1017" t="s">
        <v>2665</v>
      </c>
      <c r="DA7" s="1017" t="s">
        <v>2666</v>
      </c>
      <c r="DB7" s="1017" t="s">
        <v>2667</v>
      </c>
      <c r="DC7" s="1017" t="s">
        <v>2668</v>
      </c>
      <c r="DD7" s="1017" t="s">
        <v>2637</v>
      </c>
      <c r="DE7" s="1017" t="s">
        <v>2669</v>
      </c>
      <c r="DF7" s="1017" t="s">
        <v>2670</v>
      </c>
      <c r="DG7" s="1017" t="s">
        <v>2671</v>
      </c>
      <c r="DH7" s="1017" t="s">
        <v>2672</v>
      </c>
      <c r="DI7" s="1017" t="s">
        <v>2673</v>
      </c>
      <c r="DJ7" s="1017" t="s">
        <v>2674</v>
      </c>
      <c r="DK7" s="1017"/>
      <c r="DL7" s="1017"/>
      <c r="DM7" s="1017"/>
      <c r="DN7" s="1018"/>
      <c r="DP7" s="994" t="s">
        <v>1072</v>
      </c>
      <c r="DS7" s="1010"/>
      <c r="DT7" s="1001" t="s">
        <v>1073</v>
      </c>
      <c r="DW7" s="1001" t="s">
        <v>1074</v>
      </c>
      <c r="DY7" s="1001" t="s">
        <v>1114</v>
      </c>
      <c r="EA7" s="994" t="s">
        <v>1137</v>
      </c>
      <c r="EC7" s="994" t="s">
        <v>2080</v>
      </c>
      <c r="EJ7" s="1012">
        <v>38078</v>
      </c>
    </row>
    <row r="8" spans="1:144" ht="26.4" thickBot="1">
      <c r="A8" s="1317" t="s">
        <v>1202</v>
      </c>
      <c r="B8" s="1207"/>
      <c r="C8" s="1282">
        <f>IF(C2="","",IF(ISERROR(C6+S9),"Error in data entry",IF(DAY(C6)=1,EOMONTH(C6,S9-1),EOMONTH(C6,S9))))</f>
        <v>50191</v>
      </c>
      <c r="D8" s="1284">
        <f>IF(C2="","",C8+1)</f>
        <v>50192</v>
      </c>
      <c r="E8" s="1287" t="s">
        <v>2376</v>
      </c>
      <c r="F8" s="1359" t="s">
        <v>1212</v>
      </c>
      <c r="G8" s="1193"/>
      <c r="H8" s="1021"/>
      <c r="I8" s="989" t="s">
        <v>1991</v>
      </c>
      <c r="J8" s="1022" t="str">
        <f>TEXT(B8,"mmm-yy")</f>
        <v>Jan-00</v>
      </c>
      <c r="K8" s="989" t="e">
        <f>IF(C8="","",VLOOKUP(I8,'DA Rates'!A2:F565,5,))</f>
        <v>#N/A</v>
      </c>
      <c r="M8" s="990" t="s">
        <v>1192</v>
      </c>
      <c r="N8" s="989" t="s">
        <v>1199</v>
      </c>
      <c r="AG8" s="991" t="s">
        <v>1978</v>
      </c>
      <c r="AJ8" s="1002">
        <v>5</v>
      </c>
      <c r="AK8" s="1019" t="s">
        <v>1885</v>
      </c>
      <c r="AL8" s="1020" t="s">
        <v>1931</v>
      </c>
      <c r="AZ8" s="1004" t="s">
        <v>1844</v>
      </c>
      <c r="BA8" s="991">
        <v>1700</v>
      </c>
      <c r="BB8" s="991">
        <v>1700</v>
      </c>
      <c r="BD8" s="1004" t="s">
        <v>1844</v>
      </c>
      <c r="BE8" s="991">
        <v>1700</v>
      </c>
      <c r="BF8" s="991">
        <v>1700</v>
      </c>
      <c r="BH8" s="991" t="s">
        <v>1885</v>
      </c>
      <c r="BI8" s="1005">
        <v>5</v>
      </c>
      <c r="BJ8" s="997" t="s">
        <v>1877</v>
      </c>
      <c r="BK8" s="991" t="s">
        <v>1878</v>
      </c>
      <c r="BL8" s="991">
        <v>1700</v>
      </c>
      <c r="BN8" s="1006">
        <v>4</v>
      </c>
      <c r="BO8" s="1006" t="s">
        <v>1887</v>
      </c>
      <c r="BP8" s="1006">
        <v>4</v>
      </c>
      <c r="BQ8" s="1006">
        <v>0</v>
      </c>
      <c r="BR8" s="1006">
        <v>0</v>
      </c>
      <c r="BS8" s="1006"/>
      <c r="BT8" s="1006" t="e">
        <f>IF((#REF!&gt;=5400)*AND(#REF!&gt;0),1600,0)</f>
        <v>#REF!</v>
      </c>
      <c r="BU8" s="1006" t="e">
        <f>IF((#REF!&gt;=5400)*AND(#REF!&gt;0),3200,0)</f>
        <v>#REF!</v>
      </c>
      <c r="BV8" s="1006"/>
      <c r="BW8" s="1006"/>
      <c r="BX8" s="991" t="s">
        <v>1058</v>
      </c>
      <c r="BZ8" s="1016">
        <v>4</v>
      </c>
      <c r="CA8" s="1017" t="s">
        <v>2675</v>
      </c>
      <c r="CB8" s="1017" t="s">
        <v>2676</v>
      </c>
      <c r="CC8" s="1017" t="s">
        <v>2677</v>
      </c>
      <c r="CD8" s="1017" t="s">
        <v>2678</v>
      </c>
      <c r="CE8" s="1017" t="s">
        <v>2679</v>
      </c>
      <c r="CF8" s="1017" t="s">
        <v>2680</v>
      </c>
      <c r="CG8" s="1017" t="s">
        <v>2681</v>
      </c>
      <c r="CH8" s="1017" t="s">
        <v>2682</v>
      </c>
      <c r="CI8" s="1017" t="s">
        <v>2683</v>
      </c>
      <c r="CJ8" s="1017" t="s">
        <v>2684</v>
      </c>
      <c r="CK8" s="1017" t="s">
        <v>1064</v>
      </c>
      <c r="CL8" s="1017" t="s">
        <v>2685</v>
      </c>
      <c r="CM8" s="1017" t="s">
        <v>2686</v>
      </c>
      <c r="CN8" s="1017" t="s">
        <v>2687</v>
      </c>
      <c r="CO8" s="1017" t="s">
        <v>2688</v>
      </c>
      <c r="CP8" s="1017" t="s">
        <v>2689</v>
      </c>
      <c r="CQ8" s="1017" t="s">
        <v>2690</v>
      </c>
      <c r="CR8" s="1017" t="s">
        <v>2691</v>
      </c>
      <c r="CS8" s="1017" t="s">
        <v>2692</v>
      </c>
      <c r="CT8" s="1017" t="s">
        <v>2693</v>
      </c>
      <c r="CU8" s="1017" t="s">
        <v>2694</v>
      </c>
      <c r="CV8" s="1017" t="s">
        <v>2695</v>
      </c>
      <c r="CW8" s="1017" t="s">
        <v>2696</v>
      </c>
      <c r="CX8" s="1017"/>
      <c r="CY8" s="1017"/>
      <c r="CZ8" s="1017" t="s">
        <v>2697</v>
      </c>
      <c r="DA8" s="1017" t="s">
        <v>2698</v>
      </c>
      <c r="DB8" s="1017" t="s">
        <v>2699</v>
      </c>
      <c r="DC8" s="1017" t="s">
        <v>2700</v>
      </c>
      <c r="DD8" s="1017" t="s">
        <v>2701</v>
      </c>
      <c r="DE8" s="1017" t="s">
        <v>2702</v>
      </c>
      <c r="DF8" s="1017" t="s">
        <v>2703</v>
      </c>
      <c r="DG8" s="1017" t="s">
        <v>2704</v>
      </c>
      <c r="DH8" s="1017" t="s">
        <v>2705</v>
      </c>
      <c r="DI8" s="1017" t="s">
        <v>2706</v>
      </c>
      <c r="DJ8" s="1017" t="s">
        <v>2707</v>
      </c>
      <c r="DK8" s="1017"/>
      <c r="DL8" s="1017"/>
      <c r="DM8" s="1017"/>
      <c r="DN8" s="1018"/>
      <c r="DP8" s="994" t="s">
        <v>1075</v>
      </c>
      <c r="DS8" s="1010"/>
      <c r="DT8" s="1001" t="s">
        <v>1076</v>
      </c>
      <c r="DW8" s="1001" t="s">
        <v>1077</v>
      </c>
      <c r="DY8" s="1001" t="s">
        <v>1116</v>
      </c>
      <c r="EA8" s="994" t="s">
        <v>1115</v>
      </c>
      <c r="EC8" s="994" t="s">
        <v>2081</v>
      </c>
      <c r="EJ8" s="1012">
        <v>38108</v>
      </c>
    </row>
    <row r="9" spans="1:144" ht="26.4" thickBot="1">
      <c r="A9" s="1318" t="s">
        <v>1193</v>
      </c>
      <c r="B9" s="1195"/>
      <c r="C9" s="1283" t="str">
        <f>IF(C2="","",DATEDIF(C7,C8,"y")&amp;" years, "&amp;DATEDIF(C7,C8,"ym")&amp;" months, "&amp;DATEDIF(C7,C8,"md")&amp;" days")</f>
        <v>33 years, 2 months, 30 days</v>
      </c>
      <c r="D9" s="1148" t="s">
        <v>1194</v>
      </c>
      <c r="E9" s="1285">
        <f>IF(C2="","",DATEDIF(C7,C8,"y"))</f>
        <v>33</v>
      </c>
      <c r="F9" s="1285">
        <f>IF(D2="","",DATEDIF(C7,C8,"ym"))</f>
        <v>2</v>
      </c>
      <c r="G9" s="1286">
        <f>IF(E2="","",DATEDIF(C7,C8,"md"))</f>
        <v>30</v>
      </c>
      <c r="I9" s="1023">
        <v>43525</v>
      </c>
      <c r="J9" s="1023" t="str">
        <f>J8</f>
        <v>Jan-00</v>
      </c>
      <c r="K9" s="1023" t="e">
        <f>IF(J9="","",VLOOKUP(J9,'DA Rates'!A2:F565,5,))</f>
        <v>#N/A</v>
      </c>
      <c r="L9" s="989">
        <f>IF(I9="","",VLOOKUP(I9,'DA Rates'!A2:F565,5,))</f>
        <v>12</v>
      </c>
      <c r="M9" s="1024">
        <f>IF(ISERROR(C6+S9),"Error in data entry",IF(DAY(C6)=1,EOMONTH(C6,S9-1),EOMONTH(C6,S9)))</f>
        <v>50191</v>
      </c>
      <c r="N9" s="1025">
        <f>M9+1</f>
        <v>50192</v>
      </c>
      <c r="S9" s="989">
        <f>58*12</f>
        <v>696</v>
      </c>
      <c r="AG9" s="991" t="s">
        <v>1979</v>
      </c>
      <c r="AJ9" s="1014">
        <v>6</v>
      </c>
      <c r="AK9" s="1019" t="s">
        <v>1888</v>
      </c>
      <c r="AL9" s="1020" t="s">
        <v>1932</v>
      </c>
      <c r="AZ9" s="1004" t="s">
        <v>1845</v>
      </c>
      <c r="BA9" s="991">
        <v>1800</v>
      </c>
      <c r="BB9" s="991">
        <v>1800</v>
      </c>
      <c r="BD9" s="1004" t="s">
        <v>1845</v>
      </c>
      <c r="BE9" s="991">
        <v>1800</v>
      </c>
      <c r="BF9" s="991">
        <v>1800</v>
      </c>
      <c r="BH9" s="991" t="s">
        <v>1888</v>
      </c>
      <c r="BI9" s="1005">
        <v>6</v>
      </c>
      <c r="BJ9" s="997" t="s">
        <v>1889</v>
      </c>
      <c r="BK9" s="991" t="s">
        <v>1890</v>
      </c>
      <c r="BL9" s="991">
        <v>1800</v>
      </c>
      <c r="BN9" s="1006">
        <v>5</v>
      </c>
      <c r="BO9" s="1006"/>
      <c r="BP9" s="1006"/>
      <c r="BQ9" s="1006"/>
      <c r="BR9" s="1006"/>
      <c r="BS9" s="1006"/>
      <c r="BT9" s="1006" t="e">
        <f>IF((#REF!=0),1600,0)</f>
        <v>#REF!</v>
      </c>
      <c r="BU9" s="1006" t="e">
        <f>IF((#REF!=0),3200,0)</f>
        <v>#REF!</v>
      </c>
      <c r="BV9" s="1006"/>
      <c r="BW9" s="1006"/>
      <c r="BZ9" s="1016">
        <v>5</v>
      </c>
      <c r="CA9" s="1017" t="s">
        <v>2708</v>
      </c>
      <c r="CB9" s="1017" t="s">
        <v>2709</v>
      </c>
      <c r="CC9" s="1017" t="s">
        <v>2710</v>
      </c>
      <c r="CD9" s="1017" t="s">
        <v>2711</v>
      </c>
      <c r="CE9" s="1017" t="s">
        <v>2712</v>
      </c>
      <c r="CF9" s="1017" t="s">
        <v>2713</v>
      </c>
      <c r="CG9" s="1017" t="s">
        <v>2714</v>
      </c>
      <c r="CH9" s="1017" t="s">
        <v>2715</v>
      </c>
      <c r="CI9" s="1017" t="s">
        <v>2716</v>
      </c>
      <c r="CJ9" s="1017" t="s">
        <v>2717</v>
      </c>
      <c r="CK9" s="1017" t="s">
        <v>2718</v>
      </c>
      <c r="CL9" s="1017" t="s">
        <v>2719</v>
      </c>
      <c r="CM9" s="1017" t="s">
        <v>2669</v>
      </c>
      <c r="CN9" s="1017"/>
      <c r="CO9" s="1017" t="s">
        <v>2720</v>
      </c>
      <c r="CP9" s="1017" t="s">
        <v>2721</v>
      </c>
      <c r="CQ9" s="1017" t="s">
        <v>2722</v>
      </c>
      <c r="CR9" s="1017" t="s">
        <v>2723</v>
      </c>
      <c r="CS9" s="1017" t="s">
        <v>2724</v>
      </c>
      <c r="CT9" s="1017" t="s">
        <v>2725</v>
      </c>
      <c r="CU9" s="1017" t="s">
        <v>2726</v>
      </c>
      <c r="CV9" s="1017" t="s">
        <v>2727</v>
      </c>
      <c r="CW9" s="1017" t="s">
        <v>2728</v>
      </c>
      <c r="CX9" s="1017"/>
      <c r="CY9" s="1017"/>
      <c r="CZ9" s="1017" t="s">
        <v>2646</v>
      </c>
      <c r="DA9" s="1017" t="s">
        <v>2729</v>
      </c>
      <c r="DB9" s="1017" t="s">
        <v>2730</v>
      </c>
      <c r="DC9" s="1017" t="s">
        <v>2731</v>
      </c>
      <c r="DD9" s="1017" t="s">
        <v>2732</v>
      </c>
      <c r="DE9" s="1017" t="s">
        <v>2733</v>
      </c>
      <c r="DF9" s="1017" t="s">
        <v>2734</v>
      </c>
      <c r="DG9" s="1017" t="s">
        <v>2735</v>
      </c>
      <c r="DH9" s="1017" t="s">
        <v>2736</v>
      </c>
      <c r="DI9" s="1017" t="s">
        <v>2737</v>
      </c>
      <c r="DJ9" s="1017" t="s">
        <v>2738</v>
      </c>
      <c r="DK9" s="1017"/>
      <c r="DL9" s="1017"/>
      <c r="DM9" s="1017"/>
      <c r="DN9" s="1018"/>
      <c r="DP9" s="994" t="s">
        <v>1078</v>
      </c>
      <c r="DS9" s="1010"/>
      <c r="DT9" s="1001" t="s">
        <v>1079</v>
      </c>
      <c r="DW9" s="1001" t="s">
        <v>1080</v>
      </c>
      <c r="DY9" s="1001" t="s">
        <v>1118</v>
      </c>
      <c r="EA9" s="994" t="s">
        <v>1159</v>
      </c>
      <c r="EC9" s="994" t="s">
        <v>2954</v>
      </c>
      <c r="EJ9" s="1012">
        <v>38139</v>
      </c>
    </row>
    <row r="10" spans="1:144" ht="21.6" thickBot="1">
      <c r="A10" s="1319" t="s">
        <v>1052</v>
      </c>
      <c r="B10" s="1195"/>
      <c r="C10" s="1215">
        <f>IF(C2="","",IF(E9&gt;=33,33,IF(D10&lt;3,N21,IF((D10&lt;9),E9+0.5,E9+1))))</f>
        <v>33</v>
      </c>
      <c r="D10" s="1202"/>
      <c r="E10" s="1142"/>
      <c r="F10" s="1217"/>
      <c r="G10" s="1218"/>
      <c r="H10" s="1026"/>
      <c r="I10" s="1026"/>
      <c r="J10" s="1027">
        <f>'Pension form'!J7</f>
        <v>0</v>
      </c>
      <c r="K10" s="1026"/>
      <c r="M10" s="1028"/>
      <c r="N10" s="1028">
        <v>0</v>
      </c>
      <c r="AG10" s="991" t="s">
        <v>1980</v>
      </c>
      <c r="AJ10" s="1002">
        <v>7</v>
      </c>
      <c r="AK10" s="1019" t="s">
        <v>1891</v>
      </c>
      <c r="AL10" s="1020" t="s">
        <v>1933</v>
      </c>
      <c r="AZ10" s="1004" t="s">
        <v>1846</v>
      </c>
      <c r="BA10" s="991">
        <v>1900</v>
      </c>
      <c r="BB10" s="991">
        <v>1900</v>
      </c>
      <c r="BD10" s="1004" t="s">
        <v>1846</v>
      </c>
      <c r="BE10" s="991">
        <v>1900</v>
      </c>
      <c r="BF10" s="991">
        <v>1900</v>
      </c>
      <c r="BH10" s="991" t="s">
        <v>1891</v>
      </c>
      <c r="BI10" s="1005">
        <v>7</v>
      </c>
      <c r="BJ10" s="997" t="s">
        <v>1889</v>
      </c>
      <c r="BK10" s="991" t="s">
        <v>1890</v>
      </c>
      <c r="BL10" s="991">
        <v>1900</v>
      </c>
      <c r="BN10" s="1006">
        <v>6</v>
      </c>
      <c r="BO10" s="1006"/>
      <c r="BP10" s="1006" t="e">
        <f>IF((#REF!="Z class city/others (10%)"),1,IF((#REF!="Y class city (20%)"),2,IF((#REF!="X class city (30%)"),3,IF((#REF!="No HRA"),4,0))))</f>
        <v>#REF!</v>
      </c>
      <c r="BQ10" s="1006"/>
      <c r="BR10" s="1006" t="s">
        <v>1892</v>
      </c>
      <c r="BS10" s="1029" t="s">
        <v>1892</v>
      </c>
      <c r="BT10" s="1006"/>
      <c r="BU10" s="1006"/>
      <c r="BV10" s="1006" t="e">
        <f>SUM(BT5:BT9)</f>
        <v>#REF!</v>
      </c>
      <c r="BW10" s="1006">
        <f>SUM(BV5:BV9)</f>
        <v>0</v>
      </c>
      <c r="BZ10" s="1016">
        <v>6</v>
      </c>
      <c r="CA10" s="1017" t="s">
        <v>2739</v>
      </c>
      <c r="CB10" s="1017" t="s">
        <v>2740</v>
      </c>
      <c r="CC10" s="1017" t="s">
        <v>2741</v>
      </c>
      <c r="CD10" s="1017" t="s">
        <v>2742</v>
      </c>
      <c r="CE10" s="1017" t="s">
        <v>2743</v>
      </c>
      <c r="CF10" s="1017" t="s">
        <v>2744</v>
      </c>
      <c r="CG10" s="1017" t="s">
        <v>2745</v>
      </c>
      <c r="CH10" s="1017" t="s">
        <v>2746</v>
      </c>
      <c r="CI10" s="1017" t="s">
        <v>2747</v>
      </c>
      <c r="CJ10" s="1017" t="s">
        <v>2748</v>
      </c>
      <c r="CK10" s="1017" t="s">
        <v>1076</v>
      </c>
      <c r="CL10" s="1017" t="s">
        <v>2749</v>
      </c>
      <c r="CM10" s="1017" t="s">
        <v>2750</v>
      </c>
      <c r="CN10" s="1017"/>
      <c r="CO10" s="1017" t="s">
        <v>2751</v>
      </c>
      <c r="CP10" s="1017" t="s">
        <v>2752</v>
      </c>
      <c r="CQ10" s="1017" t="s">
        <v>2753</v>
      </c>
      <c r="CR10" s="1017" t="s">
        <v>2754</v>
      </c>
      <c r="CS10" s="1017" t="s">
        <v>2755</v>
      </c>
      <c r="CT10" s="1017" t="s">
        <v>2756</v>
      </c>
      <c r="CU10" s="1017" t="s">
        <v>2757</v>
      </c>
      <c r="CV10" s="1017" t="s">
        <v>2758</v>
      </c>
      <c r="CW10" s="1017" t="s">
        <v>2759</v>
      </c>
      <c r="CX10" s="1017"/>
      <c r="CY10" s="1017"/>
      <c r="CZ10" s="1017" t="s">
        <v>2760</v>
      </c>
      <c r="DA10" s="1017" t="s">
        <v>2761</v>
      </c>
      <c r="DB10" s="1017" t="s">
        <v>2762</v>
      </c>
      <c r="DC10" s="1017" t="s">
        <v>2763</v>
      </c>
      <c r="DD10" s="1017" t="s">
        <v>2764</v>
      </c>
      <c r="DE10" s="1017" t="s">
        <v>2765</v>
      </c>
      <c r="DF10" s="1017" t="s">
        <v>2766</v>
      </c>
      <c r="DG10" s="1017" t="s">
        <v>2767</v>
      </c>
      <c r="DH10" s="1017" t="s">
        <v>2768</v>
      </c>
      <c r="DI10" s="1017" t="s">
        <v>2769</v>
      </c>
      <c r="DJ10" s="1017"/>
      <c r="DK10" s="1017"/>
      <c r="DL10" s="1017"/>
      <c r="DM10" s="1017"/>
      <c r="DN10" s="1018"/>
      <c r="DP10" s="994" t="s">
        <v>1081</v>
      </c>
      <c r="DS10" s="1010"/>
      <c r="DT10" s="1001" t="s">
        <v>1082</v>
      </c>
      <c r="DW10" s="1001" t="s">
        <v>1083</v>
      </c>
      <c r="DY10" s="1001" t="s">
        <v>1120</v>
      </c>
      <c r="EA10" s="994" t="s">
        <v>1155</v>
      </c>
      <c r="EC10" s="994" t="s">
        <v>1160</v>
      </c>
      <c r="EJ10" s="1012">
        <v>38169</v>
      </c>
    </row>
    <row r="11" spans="1:144" ht="21.6" thickBot="1">
      <c r="A11" s="1316" t="s">
        <v>1989</v>
      </c>
      <c r="B11" s="1195"/>
      <c r="C11" s="448" t="s">
        <v>1858</v>
      </c>
      <c r="D11" s="1203" t="str">
        <f>IF(C11="","",VLOOKUP(C11,BD4:BK44,5,0))</f>
        <v>S-16</v>
      </c>
      <c r="E11" s="1142"/>
      <c r="F11" s="1219"/>
      <c r="G11" s="1218"/>
      <c r="H11" s="1026"/>
      <c r="I11" s="1026"/>
      <c r="J11" s="1026"/>
      <c r="K11" s="1026"/>
      <c r="L11" s="1028"/>
      <c r="M11" s="1028"/>
      <c r="N11" s="1028"/>
      <c r="AG11" s="991" t="s">
        <v>1981</v>
      </c>
      <c r="AJ11" s="1014">
        <v>8</v>
      </c>
      <c r="AK11" s="1019" t="s">
        <v>1893</v>
      </c>
      <c r="AL11" s="1020" t="s">
        <v>1934</v>
      </c>
      <c r="AZ11" s="1004" t="s">
        <v>1847</v>
      </c>
      <c r="BA11" s="991">
        <v>2000</v>
      </c>
      <c r="BB11" s="991">
        <v>2000</v>
      </c>
      <c r="BD11" s="1004" t="s">
        <v>1847</v>
      </c>
      <c r="BE11" s="991">
        <v>2000</v>
      </c>
      <c r="BF11" s="991">
        <v>2000</v>
      </c>
      <c r="BH11" s="991" t="s">
        <v>1893</v>
      </c>
      <c r="BI11" s="1005">
        <v>8</v>
      </c>
      <c r="BJ11" s="997" t="s">
        <v>1889</v>
      </c>
      <c r="BK11" s="991" t="s">
        <v>1890</v>
      </c>
      <c r="BL11" s="991">
        <v>2000</v>
      </c>
      <c r="BN11" s="1006">
        <v>7</v>
      </c>
      <c r="BO11" s="1006"/>
      <c r="BP11" s="1006"/>
      <c r="BQ11" s="1006"/>
      <c r="BR11" s="1006" t="s">
        <v>1894</v>
      </c>
      <c r="BS11" s="1030" t="s">
        <v>1895</v>
      </c>
      <c r="BT11" s="1006"/>
      <c r="BU11" s="1006"/>
      <c r="BV11" s="1015" t="e">
        <f>SUM(BU5:BU9)</f>
        <v>#REF!</v>
      </c>
      <c r="BW11" s="1015">
        <f>SUM(BW5:BW9)</f>
        <v>0</v>
      </c>
      <c r="BZ11" s="1016">
        <v>7</v>
      </c>
      <c r="CA11" s="1017" t="s">
        <v>2770</v>
      </c>
      <c r="CB11" s="1017" t="s">
        <v>2771</v>
      </c>
      <c r="CC11" s="1017" t="s">
        <v>2772</v>
      </c>
      <c r="CD11" s="1017" t="s">
        <v>2773</v>
      </c>
      <c r="CE11" s="1017" t="s">
        <v>2774</v>
      </c>
      <c r="CF11" s="1017" t="s">
        <v>2775</v>
      </c>
      <c r="CG11" s="1017" t="s">
        <v>2776</v>
      </c>
      <c r="CH11" s="1017" t="s">
        <v>2777</v>
      </c>
      <c r="CI11" s="1017" t="s">
        <v>2778</v>
      </c>
      <c r="CJ11" s="1017" t="s">
        <v>2779</v>
      </c>
      <c r="CK11" s="1017" t="s">
        <v>2780</v>
      </c>
      <c r="CL11" s="1017" t="s">
        <v>2781</v>
      </c>
      <c r="CM11" s="1017" t="s">
        <v>2782</v>
      </c>
      <c r="CN11" s="1017"/>
      <c r="CO11" s="1017" t="s">
        <v>2783</v>
      </c>
      <c r="CP11" s="1017"/>
      <c r="CQ11" s="1017" t="s">
        <v>2784</v>
      </c>
      <c r="CR11" s="1017" t="s">
        <v>2732</v>
      </c>
      <c r="CS11" s="1017" t="s">
        <v>2785</v>
      </c>
      <c r="CT11" s="1017" t="s">
        <v>2786</v>
      </c>
      <c r="CU11" s="1017" t="s">
        <v>2787</v>
      </c>
      <c r="CV11" s="1017" t="s">
        <v>2788</v>
      </c>
      <c r="CW11" s="1017"/>
      <c r="CX11" s="1017"/>
      <c r="CY11" s="1017"/>
      <c r="CZ11" s="1017" t="s">
        <v>2789</v>
      </c>
      <c r="DA11" s="1017" t="s">
        <v>2790</v>
      </c>
      <c r="DB11" s="1017" t="s">
        <v>2791</v>
      </c>
      <c r="DC11" s="1017" t="s">
        <v>2792</v>
      </c>
      <c r="DD11" s="1017" t="s">
        <v>2793</v>
      </c>
      <c r="DE11" s="1017"/>
      <c r="DF11" s="1017" t="s">
        <v>2794</v>
      </c>
      <c r="DG11" s="1017" t="s">
        <v>2795</v>
      </c>
      <c r="DH11" s="1017" t="s">
        <v>2796</v>
      </c>
      <c r="DI11" s="1017" t="s">
        <v>2797</v>
      </c>
      <c r="DJ11" s="1017"/>
      <c r="DK11" s="1017"/>
      <c r="DL11" s="1017"/>
      <c r="DM11" s="1017"/>
      <c r="DN11" s="1018"/>
      <c r="DP11" s="994" t="s">
        <v>1084</v>
      </c>
      <c r="DS11" s="1010"/>
      <c r="DT11" s="1001" t="s">
        <v>1085</v>
      </c>
      <c r="DW11" s="1001" t="s">
        <v>1086</v>
      </c>
      <c r="DY11" s="1001" t="s">
        <v>2917</v>
      </c>
      <c r="EA11" s="994" t="s">
        <v>1164</v>
      </c>
      <c r="EC11" s="994" t="s">
        <v>1174</v>
      </c>
      <c r="EJ11" s="1012">
        <v>38200</v>
      </c>
    </row>
    <row r="12" spans="1:144" ht="21.6" thickBot="1">
      <c r="A12" s="1317"/>
      <c r="B12" s="1314">
        <f>C8</f>
        <v>50191</v>
      </c>
      <c r="C12" s="1220"/>
      <c r="D12" s="1204" t="s">
        <v>1988</v>
      </c>
      <c r="E12" s="1360"/>
      <c r="F12" s="1194"/>
      <c r="G12" s="1218"/>
      <c r="H12" s="1026"/>
      <c r="I12" s="1031" t="str">
        <f>IF($C$6="","",($C$5&amp;" "&amp;$G$4&amp;" "&amp;IF($G$4="","",$F$4&amp;""&amp;IF($C$5="","",$G$4&amp;" "&amp;IF($E$4="","",$D$4&amp;""&amp;IF($E$4="","",$E$4))))))</f>
        <v>पंचायत समिती कळवण तालुका कळवण जिल्हा नाशिक</v>
      </c>
      <c r="J12" s="1026"/>
      <c r="K12" s="1026"/>
      <c r="L12" s="1028"/>
      <c r="M12" s="1028"/>
      <c r="N12" s="1028"/>
      <c r="AJ12" s="1002">
        <v>9</v>
      </c>
      <c r="AK12" s="1019" t="s">
        <v>1896</v>
      </c>
      <c r="AL12" s="1020" t="s">
        <v>1935</v>
      </c>
      <c r="AZ12" s="1004" t="s">
        <v>1848</v>
      </c>
      <c r="BA12" s="991">
        <v>2400</v>
      </c>
      <c r="BB12" s="991">
        <v>2400</v>
      </c>
      <c r="BD12" s="1004" t="s">
        <v>1848</v>
      </c>
      <c r="BE12" s="991">
        <v>2400</v>
      </c>
      <c r="BF12" s="991">
        <v>2400</v>
      </c>
      <c r="BH12" s="991" t="s">
        <v>1896</v>
      </c>
      <c r="BI12" s="1005">
        <v>9</v>
      </c>
      <c r="BJ12" s="997" t="s">
        <v>1889</v>
      </c>
      <c r="BK12" s="991" t="s">
        <v>1890</v>
      </c>
      <c r="BL12" s="991">
        <v>2400</v>
      </c>
      <c r="BN12" s="1006">
        <v>8</v>
      </c>
      <c r="BO12" s="1006"/>
      <c r="BP12" s="1006"/>
      <c r="BQ12" s="1006"/>
      <c r="BR12" s="1006"/>
      <c r="BS12" s="1029" t="b">
        <f>IF((CD11="NO"),1,IF((CD11="YES (TA @ Double rate)"),2))</f>
        <v>0</v>
      </c>
      <c r="BT12" s="1006"/>
      <c r="BU12" s="1006"/>
      <c r="BV12" s="1006"/>
      <c r="BW12" s="1006"/>
      <c r="BZ12" s="1016">
        <v>8</v>
      </c>
      <c r="CA12" s="1017" t="s">
        <v>2798</v>
      </c>
      <c r="CB12" s="1017"/>
      <c r="CC12" s="1017" t="s">
        <v>2799</v>
      </c>
      <c r="CD12" s="1017" t="s">
        <v>2800</v>
      </c>
      <c r="CE12" s="1017" t="s">
        <v>2801</v>
      </c>
      <c r="CF12" s="1017" t="s">
        <v>2802</v>
      </c>
      <c r="CG12" s="1017" t="s">
        <v>2803</v>
      </c>
      <c r="CH12" s="1017" t="s">
        <v>2804</v>
      </c>
      <c r="CI12" s="1017" t="s">
        <v>2805</v>
      </c>
      <c r="CJ12" s="1017" t="s">
        <v>2806</v>
      </c>
      <c r="CK12" s="1017" t="s">
        <v>1079</v>
      </c>
      <c r="CL12" s="1017"/>
      <c r="CM12" s="1017" t="s">
        <v>2807</v>
      </c>
      <c r="CN12" s="1017"/>
      <c r="CO12" s="1017" t="s">
        <v>2808</v>
      </c>
      <c r="CP12" s="1017"/>
      <c r="CQ12" s="1017" t="s">
        <v>2809</v>
      </c>
      <c r="CR12" s="1017" t="s">
        <v>2810</v>
      </c>
      <c r="CS12" s="1017" t="s">
        <v>2811</v>
      </c>
      <c r="CT12" s="1017" t="s">
        <v>2812</v>
      </c>
      <c r="CU12" s="1017" t="s">
        <v>2813</v>
      </c>
      <c r="CV12" s="1017" t="s">
        <v>2814</v>
      </c>
      <c r="CW12" s="1017"/>
      <c r="CX12" s="1017"/>
      <c r="CY12" s="1017"/>
      <c r="CZ12" s="1017" t="s">
        <v>2815</v>
      </c>
      <c r="DA12" s="1017" t="s">
        <v>2816</v>
      </c>
      <c r="DB12" s="1017" t="s">
        <v>2817</v>
      </c>
      <c r="DC12" s="1017" t="s">
        <v>2818</v>
      </c>
      <c r="DD12" s="1017" t="s">
        <v>2819</v>
      </c>
      <c r="DE12" s="1017"/>
      <c r="DF12" s="1017" t="s">
        <v>2820</v>
      </c>
      <c r="DG12" s="1017" t="s">
        <v>2821</v>
      </c>
      <c r="DH12" s="1017" t="s">
        <v>2822</v>
      </c>
      <c r="DI12" s="1017" t="s">
        <v>2823</v>
      </c>
      <c r="DJ12" s="1017"/>
      <c r="DK12" s="1017"/>
      <c r="DL12" s="1017"/>
      <c r="DM12" s="1017"/>
      <c r="DN12" s="1018"/>
      <c r="DP12" s="994" t="s">
        <v>1087</v>
      </c>
      <c r="DS12" s="1010"/>
      <c r="DT12" s="1001" t="s">
        <v>1088</v>
      </c>
      <c r="DW12" s="1001" t="s">
        <v>1089</v>
      </c>
      <c r="EA12" s="994" t="s">
        <v>1172</v>
      </c>
      <c r="EC12" s="994" t="s">
        <v>1178</v>
      </c>
      <c r="EJ12" s="1012">
        <v>38231</v>
      </c>
    </row>
    <row r="13" spans="1:144" ht="21.6" thickBot="1">
      <c r="A13" s="1316" t="s">
        <v>3033</v>
      </c>
      <c r="B13" s="1313">
        <v>45717</v>
      </c>
      <c r="C13" s="1221">
        <f>IFERROR(IF(B13="","",VLOOKUP(B13,'DA Rates'!A2:E565,5,)),0)</f>
        <v>50</v>
      </c>
      <c r="D13" s="1205" t="s">
        <v>356</v>
      </c>
      <c r="E13" s="1361">
        <v>9282</v>
      </c>
      <c r="F13" s="1194"/>
      <c r="G13" s="1218"/>
      <c r="H13" s="1026"/>
      <c r="I13" s="1026" t="str">
        <f>IF($K$1="","",$K$1&amp;","&amp;""&amp;$E$4)</f>
        <v>जिल्हा परिषद ,नाशिक</v>
      </c>
      <c r="J13" s="1026"/>
      <c r="K13" s="1026"/>
      <c r="L13" s="1028"/>
      <c r="M13" s="1028"/>
      <c r="N13" s="1028"/>
      <c r="AJ13" s="1014">
        <v>10</v>
      </c>
      <c r="AK13" s="1019" t="s">
        <v>1897</v>
      </c>
      <c r="AL13" s="1020" t="s">
        <v>1936</v>
      </c>
      <c r="AZ13" s="1004" t="s">
        <v>1849</v>
      </c>
      <c r="BA13" s="991">
        <v>2500</v>
      </c>
      <c r="BB13" s="991">
        <v>2500</v>
      </c>
      <c r="BD13" s="1004" t="s">
        <v>1849</v>
      </c>
      <c r="BE13" s="991">
        <v>2500</v>
      </c>
      <c r="BF13" s="991">
        <v>2500</v>
      </c>
      <c r="BH13" s="991" t="s">
        <v>1897</v>
      </c>
      <c r="BI13" s="1005">
        <v>10</v>
      </c>
      <c r="BJ13" s="997" t="s">
        <v>1889</v>
      </c>
      <c r="BK13" s="991" t="s">
        <v>1890</v>
      </c>
      <c r="BL13" s="991">
        <v>2500</v>
      </c>
      <c r="BN13" s="1006">
        <v>9</v>
      </c>
      <c r="BO13" s="1006"/>
      <c r="BP13" s="1006"/>
      <c r="BQ13" s="1006"/>
      <c r="BR13" s="1006"/>
      <c r="BS13" s="1006" t="s">
        <v>1898</v>
      </c>
      <c r="BT13" s="1006"/>
      <c r="BU13" s="1006">
        <v>1</v>
      </c>
      <c r="BV13" s="1006" t="e">
        <f>IF((BS12=2)*AND(BV10&lt;500),1000,IF((BS12=2)*AND(BV10&gt;499),(BV10*2),IF((BS12=1),BV10)))</f>
        <v>#REF!</v>
      </c>
      <c r="BW13" s="1006" t="b">
        <f>IF((BS12=2)*AND(BW10&lt;1125),2250,IF((BS12=2)*AND(BW10&gt;1124),(BW10*2),IF((BS12=1),BW10)))</f>
        <v>0</v>
      </c>
      <c r="BZ13" s="1016">
        <v>9</v>
      </c>
      <c r="CA13" s="1017" t="s">
        <v>2824</v>
      </c>
      <c r="CB13" s="1017"/>
      <c r="CC13" s="1017" t="s">
        <v>2825</v>
      </c>
      <c r="CD13" s="1017"/>
      <c r="CE13" s="1017" t="s">
        <v>2826</v>
      </c>
      <c r="CF13" s="1017" t="s">
        <v>2827</v>
      </c>
      <c r="CG13" s="1017" t="s">
        <v>2828</v>
      </c>
      <c r="CH13" s="1017"/>
      <c r="CI13" s="1017" t="s">
        <v>2829</v>
      </c>
      <c r="CJ13" s="1017"/>
      <c r="CK13" s="1017" t="s">
        <v>2577</v>
      </c>
      <c r="CL13" s="1017"/>
      <c r="CM13" s="1017" t="s">
        <v>2830</v>
      </c>
      <c r="CN13" s="1017"/>
      <c r="CO13" s="1017" t="s">
        <v>2831</v>
      </c>
      <c r="CP13" s="1017"/>
      <c r="CQ13" s="1017" t="s">
        <v>2832</v>
      </c>
      <c r="CR13" s="1017" t="s">
        <v>2833</v>
      </c>
      <c r="CS13" s="1017"/>
      <c r="CT13" s="1017" t="s">
        <v>2834</v>
      </c>
      <c r="CU13" s="1017" t="s">
        <v>2835</v>
      </c>
      <c r="CV13" s="1017" t="s">
        <v>2836</v>
      </c>
      <c r="CW13" s="1017"/>
      <c r="CX13" s="1017"/>
      <c r="CY13" s="1017"/>
      <c r="CZ13" s="1017" t="s">
        <v>2837</v>
      </c>
      <c r="DA13" s="1017" t="s">
        <v>2838</v>
      </c>
      <c r="DB13" s="1017" t="s">
        <v>2839</v>
      </c>
      <c r="DC13" s="1017" t="s">
        <v>2840</v>
      </c>
      <c r="DD13" s="1017"/>
      <c r="DE13" s="1017"/>
      <c r="DF13" s="1017" t="s">
        <v>2841</v>
      </c>
      <c r="DG13" s="1017"/>
      <c r="DH13" s="1017" t="s">
        <v>2842</v>
      </c>
      <c r="DI13" s="1017" t="s">
        <v>2843</v>
      </c>
      <c r="DJ13" s="1017"/>
      <c r="DK13" s="1017"/>
      <c r="DL13" s="1017"/>
      <c r="DM13" s="1017"/>
      <c r="DN13" s="1018"/>
      <c r="DP13" s="994" t="s">
        <v>1090</v>
      </c>
      <c r="DS13" s="1010"/>
      <c r="DT13" s="1001" t="s">
        <v>1091</v>
      </c>
      <c r="DW13" s="1001" t="s">
        <v>1092</v>
      </c>
      <c r="EA13" s="994" t="s">
        <v>1173</v>
      </c>
      <c r="EC13" s="994" t="s">
        <v>1063</v>
      </c>
      <c r="EJ13" s="1012">
        <v>38261</v>
      </c>
      <c r="EL13" s="1242"/>
      <c r="EM13" s="991" t="s">
        <v>3034</v>
      </c>
    </row>
    <row r="14" spans="1:144" ht="21" thickBot="1">
      <c r="A14" s="1320"/>
      <c r="B14" s="1208"/>
      <c r="C14" s="1349" t="str">
        <f>IFERROR(IF(B14="","",VLOOKUP(B14,'DA Rates'!A2:E565,4,)),0)</f>
        <v/>
      </c>
      <c r="D14" s="1194"/>
      <c r="E14" s="1142"/>
      <c r="F14" s="1142"/>
      <c r="G14" s="1193"/>
      <c r="I14" s="1264" t="str">
        <f>IF($C$5="","",($C$2&amp;","&amp;$C$4&amp;"  "&amp;IF($G$4="","",$C$5&amp;" "&amp;IF($C$2="","",$D$5&amp;""&amp;IF($D$4="","",$G$4&amp;" "&amp;IF($D$4="","",$E$4))))))</f>
        <v>सोमनाथ चटर्जी ,कक्ष अधिकारी   पंचायत समिती कळवण नाशिक</v>
      </c>
      <c r="M14" s="1024"/>
      <c r="N14" s="1021"/>
      <c r="AJ14" s="1002">
        <v>11</v>
      </c>
      <c r="AK14" s="1019" t="s">
        <v>1899</v>
      </c>
      <c r="AL14" s="1020" t="s">
        <v>1937</v>
      </c>
      <c r="AZ14" s="1004" t="s">
        <v>1850</v>
      </c>
      <c r="BA14" s="991">
        <v>2800</v>
      </c>
      <c r="BB14" s="991">
        <v>2800</v>
      </c>
      <c r="BD14" s="1004" t="s">
        <v>1850</v>
      </c>
      <c r="BE14" s="991">
        <v>2800</v>
      </c>
      <c r="BF14" s="991">
        <v>2800</v>
      </c>
      <c r="BH14" s="991" t="s">
        <v>1899</v>
      </c>
      <c r="BI14" s="1005">
        <v>11</v>
      </c>
      <c r="BJ14" s="997" t="s">
        <v>1889</v>
      </c>
      <c r="BK14" s="991" t="s">
        <v>1890</v>
      </c>
      <c r="BL14" s="991">
        <v>2800</v>
      </c>
      <c r="BN14" s="1006">
        <v>10</v>
      </c>
      <c r="BO14" s="1006"/>
      <c r="BP14" s="1006"/>
      <c r="BQ14" s="1006"/>
      <c r="BR14" s="1006"/>
      <c r="BS14" s="1006" t="s">
        <v>1900</v>
      </c>
      <c r="BT14" s="1006"/>
      <c r="BU14" s="1006">
        <v>2</v>
      </c>
      <c r="BV14" s="1006" t="e">
        <f>IF((BS12=2)*AND(BV11&lt;500),1000,IF((BS12=2)*AND(BV11&gt;499),(BV11*2),IF((BS12=1),BV11)))</f>
        <v>#REF!</v>
      </c>
      <c r="BW14" s="1006" t="b">
        <f>IF((BS12=2)*AND(BW11&lt;1125),2250,IF((BS12=2)*AND(BW11&gt;1124),(BW11*2),IF((BS12=1),BW11)))</f>
        <v>0</v>
      </c>
      <c r="BZ14" s="1016">
        <v>10</v>
      </c>
      <c r="CA14" s="1017" t="s">
        <v>2844</v>
      </c>
      <c r="CB14" s="1017"/>
      <c r="CC14" s="1017" t="s">
        <v>2845</v>
      </c>
      <c r="CD14" s="1017"/>
      <c r="CE14" s="1017"/>
      <c r="CF14" s="1017" t="s">
        <v>2846</v>
      </c>
      <c r="CG14" s="1017" t="s">
        <v>2847</v>
      </c>
      <c r="CH14" s="1017"/>
      <c r="CI14" s="1017" t="s">
        <v>2848</v>
      </c>
      <c r="CJ14" s="1017"/>
      <c r="CK14" s="1017" t="s">
        <v>1091</v>
      </c>
      <c r="CL14" s="1017"/>
      <c r="CM14" s="1017" t="s">
        <v>2849</v>
      </c>
      <c r="CN14" s="1017"/>
      <c r="CO14" s="1017" t="s">
        <v>2850</v>
      </c>
      <c r="CP14" s="1017"/>
      <c r="CQ14" s="1017" t="s">
        <v>2851</v>
      </c>
      <c r="CR14" s="1017"/>
      <c r="CS14" s="1017"/>
      <c r="CT14" s="1017" t="s">
        <v>2852</v>
      </c>
      <c r="CU14" s="1017" t="s">
        <v>2853</v>
      </c>
      <c r="CV14" s="1017" t="s">
        <v>2854</v>
      </c>
      <c r="CW14" s="1017"/>
      <c r="CX14" s="1017"/>
      <c r="CY14" s="1017"/>
      <c r="CZ14" s="1017" t="s">
        <v>2855</v>
      </c>
      <c r="DA14" s="1017" t="s">
        <v>2856</v>
      </c>
      <c r="DB14" s="1017"/>
      <c r="DC14" s="1017" t="s">
        <v>2857</v>
      </c>
      <c r="DD14" s="1017"/>
      <c r="DE14" s="1017"/>
      <c r="DF14" s="1017" t="s">
        <v>2858</v>
      </c>
      <c r="DG14" s="1017"/>
      <c r="DH14" s="1017" t="s">
        <v>2859</v>
      </c>
      <c r="DI14" s="1017" t="s">
        <v>2860</v>
      </c>
      <c r="DJ14" s="1017"/>
      <c r="DK14" s="1017"/>
      <c r="DL14" s="1017"/>
      <c r="DM14" s="1017"/>
      <c r="DN14" s="1018"/>
      <c r="DP14" s="994" t="s">
        <v>1093</v>
      </c>
      <c r="DS14" s="1010"/>
      <c r="DT14" s="1001" t="s">
        <v>1094</v>
      </c>
      <c r="DW14" s="1001" t="s">
        <v>1095</v>
      </c>
      <c r="EA14" s="994" t="s">
        <v>1176</v>
      </c>
      <c r="EC14" s="994" t="s">
        <v>1105</v>
      </c>
      <c r="EJ14" s="1012">
        <v>38292</v>
      </c>
      <c r="EM14" s="1242" t="s">
        <v>3035</v>
      </c>
      <c r="EN14" s="1243"/>
    </row>
    <row r="15" spans="1:144" ht="21">
      <c r="A15" s="1320"/>
      <c r="B15" s="1208"/>
      <c r="C15" s="1210"/>
      <c r="D15" s="1206"/>
      <c r="E15" s="1142"/>
      <c r="F15" s="1142"/>
      <c r="G15" s="1193"/>
      <c r="I15" s="1032"/>
      <c r="M15" s="1024"/>
      <c r="N15" s="1021"/>
      <c r="AJ15" s="1002"/>
      <c r="AK15" s="1019"/>
      <c r="AL15" s="1020"/>
      <c r="AZ15" s="1004"/>
      <c r="BD15" s="1004"/>
      <c r="BI15" s="1005"/>
      <c r="BJ15" s="997"/>
      <c r="BN15" s="1006"/>
      <c r="BO15" s="1006"/>
      <c r="BP15" s="1006"/>
      <c r="BQ15" s="1006"/>
      <c r="BR15" s="1006"/>
      <c r="BS15" s="1006"/>
      <c r="BT15" s="1006"/>
      <c r="BU15" s="1006"/>
      <c r="BV15" s="1006"/>
      <c r="BW15" s="1006"/>
      <c r="BZ15" s="1016">
        <v>11</v>
      </c>
      <c r="CA15" s="1017" t="s">
        <v>2861</v>
      </c>
      <c r="CB15" s="1017"/>
      <c r="CC15" s="1017" t="s">
        <v>2862</v>
      </c>
      <c r="CD15" s="1017"/>
      <c r="CE15" s="1017"/>
      <c r="CF15" s="1017" t="s">
        <v>2863</v>
      </c>
      <c r="CG15" s="1017" t="s">
        <v>2864</v>
      </c>
      <c r="CH15" s="1017"/>
      <c r="CI15" s="1017" t="s">
        <v>2865</v>
      </c>
      <c r="CJ15" s="1017"/>
      <c r="CK15" s="1017" t="s">
        <v>1085</v>
      </c>
      <c r="CL15" s="1017"/>
      <c r="CM15" s="1017" t="s">
        <v>2866</v>
      </c>
      <c r="CN15" s="1017"/>
      <c r="CO15" s="1017" t="s">
        <v>2867</v>
      </c>
      <c r="CP15" s="1017"/>
      <c r="CQ15" s="1017" t="s">
        <v>2868</v>
      </c>
      <c r="CR15" s="1017"/>
      <c r="CS15" s="1017"/>
      <c r="CT15" s="1017" t="s">
        <v>2869</v>
      </c>
      <c r="CU15" s="1017" t="s">
        <v>2870</v>
      </c>
      <c r="CV15" s="1017" t="s">
        <v>2871</v>
      </c>
      <c r="CW15" s="1017"/>
      <c r="CX15" s="1017"/>
      <c r="CY15" s="1017"/>
      <c r="CZ15" s="1017" t="s">
        <v>2872</v>
      </c>
      <c r="DA15" s="1017" t="s">
        <v>2873</v>
      </c>
      <c r="DB15" s="1017"/>
      <c r="DC15" s="1017"/>
      <c r="DD15" s="1017"/>
      <c r="DE15" s="1017"/>
      <c r="DF15" s="1017" t="s">
        <v>2874</v>
      </c>
      <c r="DG15" s="1017"/>
      <c r="DH15" s="1017" t="s">
        <v>2875</v>
      </c>
      <c r="DI15" s="1017"/>
      <c r="DJ15" s="1017"/>
      <c r="DK15" s="1017"/>
      <c r="DL15" s="1017"/>
      <c r="DM15" s="1017"/>
      <c r="DN15" s="1018"/>
      <c r="DP15" s="994"/>
      <c r="DS15" s="1010"/>
      <c r="DT15" s="1001"/>
      <c r="DW15" s="1001"/>
      <c r="EA15" s="994"/>
      <c r="EC15" s="991" t="s">
        <v>1191</v>
      </c>
      <c r="EJ15" s="1012">
        <v>38322</v>
      </c>
    </row>
    <row r="16" spans="1:144" ht="21.6" thickBot="1">
      <c r="A16" s="1320"/>
      <c r="B16" s="1208"/>
      <c r="C16" s="1210"/>
      <c r="D16" s="1206"/>
      <c r="E16" s="1142"/>
      <c r="F16" s="1142"/>
      <c r="G16" s="1193"/>
      <c r="I16" s="1032"/>
      <c r="M16" s="1024"/>
      <c r="N16" s="1021"/>
      <c r="AJ16" s="1002"/>
      <c r="AK16" s="1019"/>
      <c r="AL16" s="1020"/>
      <c r="AZ16" s="1004"/>
      <c r="BD16" s="1004"/>
      <c r="BI16" s="1005"/>
      <c r="BJ16" s="997"/>
      <c r="BN16" s="1006"/>
      <c r="BO16" s="1006"/>
      <c r="BP16" s="1006"/>
      <c r="BQ16" s="1006"/>
      <c r="BR16" s="1006"/>
      <c r="BS16" s="1006"/>
      <c r="BT16" s="1006"/>
      <c r="BU16" s="1006"/>
      <c r="BV16" s="1006"/>
      <c r="BW16" s="1006"/>
      <c r="BZ16" s="1016">
        <v>12</v>
      </c>
      <c r="CA16" s="1017" t="s">
        <v>2666</v>
      </c>
      <c r="CB16" s="1017"/>
      <c r="CC16" s="1017" t="s">
        <v>2876</v>
      </c>
      <c r="CD16" s="1017"/>
      <c r="CE16" s="1017"/>
      <c r="CF16" s="1017" t="s">
        <v>2877</v>
      </c>
      <c r="CG16" s="1017" t="s">
        <v>2878</v>
      </c>
      <c r="CH16" s="1017"/>
      <c r="CI16" s="1017" t="s">
        <v>2879</v>
      </c>
      <c r="CJ16" s="1017"/>
      <c r="CK16" s="1017" t="s">
        <v>1097</v>
      </c>
      <c r="CL16" s="1017"/>
      <c r="CM16" s="1017" t="s">
        <v>2880</v>
      </c>
      <c r="CN16" s="1017"/>
      <c r="CO16" s="1017" t="s">
        <v>2881</v>
      </c>
      <c r="CP16" s="1017"/>
      <c r="CQ16" s="1017" t="s">
        <v>2882</v>
      </c>
      <c r="CR16" s="1017"/>
      <c r="CS16" s="1017"/>
      <c r="CT16" s="1017" t="s">
        <v>2883</v>
      </c>
      <c r="CU16" s="1017"/>
      <c r="CV16" s="1017" t="s">
        <v>2884</v>
      </c>
      <c r="CW16" s="1017"/>
      <c r="CX16" s="1017"/>
      <c r="CY16" s="1017"/>
      <c r="CZ16" s="1017" t="s">
        <v>2885</v>
      </c>
      <c r="DA16" s="1017" t="s">
        <v>2886</v>
      </c>
      <c r="DB16" s="1017"/>
      <c r="DC16" s="1017"/>
      <c r="DD16" s="1017"/>
      <c r="DE16" s="1017"/>
      <c r="DF16" s="1017"/>
      <c r="DG16" s="1017"/>
      <c r="DH16" s="1017"/>
      <c r="DI16" s="1017"/>
      <c r="DJ16" s="1017"/>
      <c r="DK16" s="1017"/>
      <c r="DL16" s="1017"/>
      <c r="DM16" s="1017"/>
      <c r="DN16" s="1018"/>
      <c r="DP16" s="994"/>
      <c r="DS16" s="1010"/>
      <c r="DT16" s="1001"/>
      <c r="DW16" s="1001"/>
      <c r="EA16" s="994"/>
      <c r="EC16" s="994"/>
      <c r="EJ16" s="1012">
        <v>38353</v>
      </c>
    </row>
    <row r="17" spans="1:147" ht="21.6" thickBot="1">
      <c r="A17" s="1321" t="s">
        <v>2372</v>
      </c>
      <c r="B17" s="1345" t="s">
        <v>1106</v>
      </c>
      <c r="C17" s="1211" t="s">
        <v>2373</v>
      </c>
      <c r="D17" s="1348" t="s">
        <v>1066</v>
      </c>
      <c r="E17" s="1194"/>
      <c r="F17" s="1194"/>
      <c r="G17" s="1193"/>
      <c r="H17" s="1265" t="str">
        <f>D17</f>
        <v>गट विकास अधिकारी वर्ग 1</v>
      </c>
      <c r="J17" s="1033"/>
      <c r="M17" s="1024"/>
      <c r="N17" s="1034" t="str">
        <f>DATEDIF(C7,C8,"y")&amp;" years"</f>
        <v>33 years</v>
      </c>
      <c r="O17" s="1034" t="str">
        <f>DATEDIF(C7,C8,"ym")&amp;" months"</f>
        <v>2 months</v>
      </c>
      <c r="P17" s="1034" t="str">
        <f xml:space="preserve"> DATEDIF(C7,C8,"md") &amp; " days"</f>
        <v>30 days</v>
      </c>
      <c r="AJ17" s="1014">
        <v>12</v>
      </c>
      <c r="AK17" s="1019" t="s">
        <v>1901</v>
      </c>
      <c r="AL17" s="1020" t="s">
        <v>1938</v>
      </c>
      <c r="AZ17" s="1004" t="s">
        <v>1851</v>
      </c>
      <c r="BA17" s="991">
        <v>2900</v>
      </c>
      <c r="BB17" s="991">
        <v>2900</v>
      </c>
      <c r="BD17" s="1004" t="s">
        <v>1851</v>
      </c>
      <c r="BE17" s="991">
        <v>2900</v>
      </c>
      <c r="BF17" s="991">
        <v>2900</v>
      </c>
      <c r="BH17" s="991" t="s">
        <v>1901</v>
      </c>
      <c r="BI17" s="1005">
        <v>12</v>
      </c>
      <c r="BJ17" s="997" t="s">
        <v>1889</v>
      </c>
      <c r="BK17" s="991" t="s">
        <v>1890</v>
      </c>
      <c r="BL17" s="991">
        <v>2900</v>
      </c>
      <c r="BN17" s="1006">
        <v>11</v>
      </c>
      <c r="BO17" s="1006"/>
      <c r="BP17" s="1006"/>
      <c r="BQ17" s="1006"/>
      <c r="BR17" s="1006"/>
      <c r="BS17" s="1006">
        <f>IF((CD9="Other cities"),1,2)</f>
        <v>2</v>
      </c>
      <c r="BT17" s="1006"/>
      <c r="BU17" s="1006"/>
      <c r="BV17" s="1006"/>
      <c r="BW17" s="1006"/>
      <c r="BZ17" s="1016">
        <v>13</v>
      </c>
      <c r="CA17" s="1017" t="s">
        <v>2887</v>
      </c>
      <c r="CB17" s="1017"/>
      <c r="CC17" s="1017" t="s">
        <v>2888</v>
      </c>
      <c r="CD17" s="1017"/>
      <c r="CE17" s="1017"/>
      <c r="CF17" s="1017"/>
      <c r="CG17" s="1017"/>
      <c r="CH17" s="1017"/>
      <c r="CI17" s="1017" t="s">
        <v>2889</v>
      </c>
      <c r="CJ17" s="1017"/>
      <c r="CK17" s="1017" t="s">
        <v>2890</v>
      </c>
      <c r="CL17" s="1017"/>
      <c r="CM17" s="1017" t="s">
        <v>2891</v>
      </c>
      <c r="CN17" s="1017"/>
      <c r="CO17" s="1017" t="s">
        <v>2892</v>
      </c>
      <c r="CP17" s="1017"/>
      <c r="CQ17" s="1017" t="s">
        <v>2893</v>
      </c>
      <c r="CR17" s="1017"/>
      <c r="CS17" s="1017"/>
      <c r="CT17" s="1017" t="s">
        <v>2894</v>
      </c>
      <c r="CU17" s="1017"/>
      <c r="CV17" s="1017" t="s">
        <v>2895</v>
      </c>
      <c r="CW17" s="1017"/>
      <c r="CX17" s="1017"/>
      <c r="CY17" s="1017"/>
      <c r="CZ17" s="1017" t="s">
        <v>2896</v>
      </c>
      <c r="DA17" s="1017" t="s">
        <v>2897</v>
      </c>
      <c r="DB17" s="1017"/>
      <c r="DC17" s="1017"/>
      <c r="DD17" s="1017"/>
      <c r="DE17" s="1017"/>
      <c r="DF17" s="1017"/>
      <c r="DG17" s="1017"/>
      <c r="DH17" s="1017"/>
      <c r="DI17" s="1017"/>
      <c r="DJ17" s="1017"/>
      <c r="DK17" s="1017"/>
      <c r="DL17" s="1017"/>
      <c r="DM17" s="1017"/>
      <c r="DN17" s="1018"/>
      <c r="DP17" s="994" t="s">
        <v>1096</v>
      </c>
      <c r="DS17" s="1010"/>
      <c r="DT17" s="1001" t="s">
        <v>1097</v>
      </c>
      <c r="DW17" s="1001" t="s">
        <v>1098</v>
      </c>
      <c r="EA17" s="994" t="s">
        <v>1186</v>
      </c>
      <c r="EC17" s="994"/>
      <c r="EJ17" s="1012">
        <v>38384</v>
      </c>
    </row>
    <row r="18" spans="1:147" ht="36" customHeight="1" thickBot="1">
      <c r="A18" s="1322" t="s">
        <v>2914</v>
      </c>
      <c r="B18" s="1346" t="s">
        <v>1062</v>
      </c>
      <c r="C18" s="1347" t="s">
        <v>1063</v>
      </c>
      <c r="D18" s="1315" t="str">
        <f>IF($K$1="","",$K$1&amp;","&amp;""&amp;$E$4)</f>
        <v>जिल्हा परिषद ,नाशिक</v>
      </c>
      <c r="E18" s="1195"/>
      <c r="F18" s="1194"/>
      <c r="G18" s="1196"/>
      <c r="I18" s="1035"/>
      <c r="M18" s="990" t="s">
        <v>1193</v>
      </c>
      <c r="AG18" s="991" t="s">
        <v>1982</v>
      </c>
      <c r="AJ18" s="1002">
        <v>13</v>
      </c>
      <c r="AK18" s="1019" t="s">
        <v>1901</v>
      </c>
      <c r="AL18" s="1020" t="s">
        <v>1938</v>
      </c>
      <c r="AZ18" s="1004" t="s">
        <v>1852</v>
      </c>
      <c r="BA18" s="991">
        <v>3000</v>
      </c>
      <c r="BB18" s="991">
        <v>3000</v>
      </c>
      <c r="BD18" s="1004" t="s">
        <v>1852</v>
      </c>
      <c r="BE18" s="991">
        <v>3000</v>
      </c>
      <c r="BF18" s="991">
        <v>3000</v>
      </c>
      <c r="BH18" s="991" t="s">
        <v>1901</v>
      </c>
      <c r="BI18" s="1005">
        <v>13</v>
      </c>
      <c r="BJ18" s="997" t="s">
        <v>1889</v>
      </c>
      <c r="BK18" s="991" t="s">
        <v>1890</v>
      </c>
      <c r="BL18" s="991">
        <v>3000</v>
      </c>
      <c r="BN18" s="1006">
        <v>12</v>
      </c>
      <c r="BO18" s="1006"/>
      <c r="BP18" s="1006"/>
      <c r="BQ18" s="1006"/>
      <c r="BR18" s="1006"/>
      <c r="BZ18" s="1016">
        <v>14</v>
      </c>
      <c r="CA18" s="1017" t="s">
        <v>2898</v>
      </c>
      <c r="CB18" s="1017"/>
      <c r="CC18" s="1017" t="s">
        <v>2899</v>
      </c>
      <c r="CD18" s="1017"/>
      <c r="CE18" s="1017"/>
      <c r="CF18" s="1017"/>
      <c r="CG18" s="1017"/>
      <c r="CH18" s="1017"/>
      <c r="CI18" s="1017" t="s">
        <v>2900</v>
      </c>
      <c r="CJ18" s="1017"/>
      <c r="CK18" s="1017" t="s">
        <v>1100</v>
      </c>
      <c r="CL18" s="1017"/>
      <c r="CM18" s="1017" t="s">
        <v>2901</v>
      </c>
      <c r="CN18" s="1017"/>
      <c r="CO18" s="1017" t="s">
        <v>2902</v>
      </c>
      <c r="CP18" s="1017"/>
      <c r="CQ18" s="1017" t="s">
        <v>2903</v>
      </c>
      <c r="CR18" s="1017"/>
      <c r="CS18" s="1017"/>
      <c r="CT18" s="1017" t="s">
        <v>2904</v>
      </c>
      <c r="CU18" s="1017"/>
      <c r="CV18" s="1017"/>
      <c r="CW18" s="1017"/>
      <c r="CX18" s="1017"/>
      <c r="CY18" s="1017"/>
      <c r="CZ18" s="1017" t="s">
        <v>2905</v>
      </c>
      <c r="DA18" s="1017" t="s">
        <v>2906</v>
      </c>
      <c r="DB18" s="1017"/>
      <c r="DC18" s="1017"/>
      <c r="DD18" s="1017"/>
      <c r="DE18" s="1017"/>
      <c r="DF18" s="1017"/>
      <c r="DG18" s="1017"/>
      <c r="DH18" s="1017"/>
      <c r="DI18" s="1017"/>
      <c r="DJ18" s="1017"/>
      <c r="DK18" s="1017"/>
      <c r="DL18" s="1017"/>
      <c r="DM18" s="1017"/>
      <c r="DN18" s="1018"/>
      <c r="DP18" s="994" t="s">
        <v>1099</v>
      </c>
      <c r="DS18" s="1010"/>
      <c r="DT18" s="1001" t="s">
        <v>1100</v>
      </c>
      <c r="DW18" s="1001" t="s">
        <v>1101</v>
      </c>
      <c r="EC18" s="994"/>
      <c r="EJ18" s="1012">
        <v>38412</v>
      </c>
    </row>
    <row r="19" spans="1:147" ht="21" thickBot="1">
      <c r="A19" s="1323"/>
      <c r="B19" s="1142"/>
      <c r="C19" s="1195"/>
      <c r="D19" s="1209"/>
      <c r="E19" s="1142"/>
      <c r="F19" s="1142"/>
      <c r="G19" s="1193"/>
      <c r="M19" s="1034" t="str">
        <f>DATEDIF(C7,C8,"y") &amp; " years, " &amp; DATEDIF(C7,C8,"ym") &amp; " months, " &amp; DATEDIF(C7,C8,"md") &amp; " days"</f>
        <v>33 years, 2 months, 30 days</v>
      </c>
      <c r="AG19" s="991" t="s">
        <v>1983</v>
      </c>
      <c r="AJ19" s="1014">
        <v>14</v>
      </c>
      <c r="AK19" s="1019" t="s">
        <v>1902</v>
      </c>
      <c r="AL19" s="1020" t="s">
        <v>1939</v>
      </c>
      <c r="AZ19" s="1004" t="s">
        <v>1853</v>
      </c>
      <c r="BA19" s="991">
        <v>3500</v>
      </c>
      <c r="BB19" s="991">
        <v>3500</v>
      </c>
      <c r="BD19" s="1004" t="s">
        <v>1853</v>
      </c>
      <c r="BE19" s="991">
        <v>3500</v>
      </c>
      <c r="BF19" s="991">
        <v>3500</v>
      </c>
      <c r="BH19" s="991" t="s">
        <v>1902</v>
      </c>
      <c r="BI19" s="1005">
        <v>14</v>
      </c>
      <c r="BJ19" s="997" t="s">
        <v>1889</v>
      </c>
      <c r="BK19" s="991" t="s">
        <v>1890</v>
      </c>
      <c r="BL19" s="991">
        <v>3500</v>
      </c>
      <c r="BN19" s="1006">
        <v>13</v>
      </c>
      <c r="BO19" s="1006"/>
      <c r="BP19" s="1006"/>
      <c r="BQ19" s="1006"/>
      <c r="BR19" s="1006"/>
      <c r="BZ19" s="1016">
        <v>15</v>
      </c>
      <c r="CA19" s="1017"/>
      <c r="CB19" s="1017"/>
      <c r="CC19" s="1017"/>
      <c r="CD19" s="1017"/>
      <c r="CE19" s="1017"/>
      <c r="CF19" s="1017"/>
      <c r="CG19" s="1017"/>
      <c r="CH19" s="1017"/>
      <c r="CI19" s="1017" t="s">
        <v>2907</v>
      </c>
      <c r="CJ19" s="1017"/>
      <c r="CK19" s="1017" t="s">
        <v>1103</v>
      </c>
      <c r="CL19" s="1017"/>
      <c r="CM19" s="1017" t="s">
        <v>2908</v>
      </c>
      <c r="CN19" s="1017"/>
      <c r="CO19" s="1017"/>
      <c r="CP19" s="1017"/>
      <c r="CQ19" s="1017" t="s">
        <v>2909</v>
      </c>
      <c r="CR19" s="1017"/>
      <c r="CS19" s="1017"/>
      <c r="CT19" s="1017"/>
      <c r="CU19" s="1017"/>
      <c r="CV19" s="1017"/>
      <c r="CW19" s="1017"/>
      <c r="CX19" s="1017"/>
      <c r="CY19" s="1017"/>
      <c r="CZ19" s="1017" t="s">
        <v>2910</v>
      </c>
      <c r="DA19" s="1017" t="s">
        <v>2911</v>
      </c>
      <c r="DB19" s="1017"/>
      <c r="DC19" s="1017"/>
      <c r="DD19" s="1017"/>
      <c r="DE19" s="1017"/>
      <c r="DF19" s="1017"/>
      <c r="DG19" s="1017"/>
      <c r="DH19" s="1017"/>
      <c r="DI19" s="1017"/>
      <c r="DJ19" s="1017"/>
      <c r="DK19" s="1017"/>
      <c r="DL19" s="1017"/>
      <c r="DM19" s="1017"/>
      <c r="DN19" s="1018"/>
      <c r="DP19" s="994" t="s">
        <v>1102</v>
      </c>
      <c r="DS19" s="1010"/>
      <c r="DT19" s="1001" t="s">
        <v>1103</v>
      </c>
      <c r="DW19" s="1001" t="s">
        <v>1104</v>
      </c>
      <c r="EC19" s="994"/>
      <c r="EJ19" s="1012">
        <v>38443</v>
      </c>
    </row>
    <row r="20" spans="1:147" ht="21" thickBot="1">
      <c r="A20" s="1317" t="s">
        <v>2918</v>
      </c>
      <c r="B20" s="1142"/>
      <c r="C20" s="1195"/>
      <c r="D20" s="1330" t="s">
        <v>1038</v>
      </c>
      <c r="E20" s="1142"/>
      <c r="F20" s="1194"/>
      <c r="G20" s="1193"/>
      <c r="H20" s="1036"/>
      <c r="I20" s="1037" t="str">
        <f>IF($B$17="","",$B$17&amp;","&amp;""&amp;$G$4)</f>
        <v>पंचायत समिती,कळवण</v>
      </c>
      <c r="AJ20" s="1002">
        <v>15</v>
      </c>
      <c r="AK20" s="1019" t="s">
        <v>1903</v>
      </c>
      <c r="AL20" s="1020" t="s">
        <v>1940</v>
      </c>
      <c r="AZ20" s="1004" t="s">
        <v>1854</v>
      </c>
      <c r="BA20" s="991">
        <v>4100</v>
      </c>
      <c r="BB20" s="991">
        <v>4100</v>
      </c>
      <c r="BD20" s="1004" t="s">
        <v>1854</v>
      </c>
      <c r="BE20" s="991">
        <v>4100</v>
      </c>
      <c r="BF20" s="991">
        <v>4100</v>
      </c>
      <c r="BH20" s="991" t="s">
        <v>1903</v>
      </c>
      <c r="BI20" s="1005">
        <v>15</v>
      </c>
      <c r="BJ20" s="997" t="s">
        <v>1904</v>
      </c>
      <c r="BK20" s="991" t="s">
        <v>1044</v>
      </c>
      <c r="BL20" s="991">
        <v>4100</v>
      </c>
      <c r="BN20" s="1006">
        <v>14</v>
      </c>
      <c r="BO20" s="1006"/>
      <c r="BP20" s="1006"/>
      <c r="BQ20" s="1006"/>
      <c r="BR20" s="1006"/>
      <c r="BZ20" s="1016">
        <v>16</v>
      </c>
      <c r="CA20" s="1017"/>
      <c r="CB20" s="1017"/>
      <c r="CC20" s="1017"/>
      <c r="CD20" s="1017"/>
      <c r="CE20" s="1017"/>
      <c r="CF20" s="1017"/>
      <c r="CG20" s="1017"/>
      <c r="CH20" s="1017"/>
      <c r="CI20" s="1017"/>
      <c r="CJ20" s="1017"/>
      <c r="CK20" s="1017"/>
      <c r="CL20" s="1017"/>
      <c r="CM20" s="1017"/>
      <c r="CN20" s="1017"/>
      <c r="CO20" s="1017"/>
      <c r="CP20" s="1017"/>
      <c r="CQ20" s="1017" t="s">
        <v>2912</v>
      </c>
      <c r="CR20" s="1017"/>
      <c r="CS20" s="1017"/>
      <c r="CT20" s="1017"/>
      <c r="CU20" s="1017"/>
      <c r="CV20" s="1017"/>
      <c r="CW20" s="1017"/>
      <c r="CX20" s="1017"/>
      <c r="CY20" s="1017"/>
      <c r="CZ20" s="1017" t="s">
        <v>2913</v>
      </c>
      <c r="DA20" s="1017"/>
      <c r="DB20" s="1017"/>
      <c r="DC20" s="1017"/>
      <c r="DD20" s="1017"/>
      <c r="DE20" s="1017"/>
      <c r="DF20" s="1017"/>
      <c r="DG20" s="1017"/>
      <c r="DH20" s="1017"/>
      <c r="DI20" s="1017"/>
      <c r="DJ20" s="1017"/>
      <c r="DK20" s="1017"/>
      <c r="DL20" s="1017"/>
      <c r="DM20" s="1017"/>
      <c r="DN20" s="1018"/>
      <c r="DP20" s="994" t="s">
        <v>1105</v>
      </c>
      <c r="DS20" s="1010"/>
      <c r="EC20" s="994"/>
      <c r="EJ20" s="1012">
        <v>38473</v>
      </c>
    </row>
    <row r="21" spans="1:147" ht="21" thickBot="1">
      <c r="A21" s="1316" t="s">
        <v>2534</v>
      </c>
      <c r="B21" s="1142"/>
      <c r="C21" s="1195"/>
      <c r="D21" s="1330" t="s">
        <v>1038</v>
      </c>
      <c r="E21" s="1142"/>
      <c r="F21" s="1142"/>
      <c r="G21" s="1158"/>
      <c r="H21" s="988" t="s">
        <v>2371</v>
      </c>
      <c r="I21" s="988"/>
      <c r="J21" s="988"/>
      <c r="M21" s="1038" t="s">
        <v>1194</v>
      </c>
      <c r="N21" s="1039">
        <f>DATEDIF(C7,M9,"y")</f>
        <v>33</v>
      </c>
      <c r="Q21" s="1040"/>
      <c r="R21" s="1041" t="s">
        <v>126</v>
      </c>
      <c r="S21" s="1041" t="s">
        <v>127</v>
      </c>
      <c r="T21" s="1041" t="s">
        <v>128</v>
      </c>
      <c r="AJ21" s="1014">
        <v>16</v>
      </c>
      <c r="AK21" s="1019" t="s">
        <v>1903</v>
      </c>
      <c r="AL21" s="1020" t="s">
        <v>1940</v>
      </c>
      <c r="AZ21" s="1004" t="s">
        <v>1855</v>
      </c>
      <c r="BA21" s="991">
        <v>4200</v>
      </c>
      <c r="BB21" s="991">
        <v>4200</v>
      </c>
      <c r="BD21" s="1004" t="s">
        <v>1855</v>
      </c>
      <c r="BE21" s="991">
        <v>4200</v>
      </c>
      <c r="BF21" s="991">
        <v>4200</v>
      </c>
      <c r="BH21" s="991" t="s">
        <v>1903</v>
      </c>
      <c r="BI21" s="1005">
        <v>16</v>
      </c>
      <c r="BJ21" s="997" t="s">
        <v>1904</v>
      </c>
      <c r="BK21" s="991" t="s">
        <v>1044</v>
      </c>
      <c r="BL21" s="991">
        <v>4200</v>
      </c>
      <c r="BN21" s="1006">
        <v>15</v>
      </c>
      <c r="BO21" s="1006"/>
      <c r="BP21" s="1006"/>
      <c r="BQ21" s="1006"/>
      <c r="BR21" s="1006"/>
      <c r="BZ21" s="1016">
        <v>17</v>
      </c>
      <c r="CA21" s="1017"/>
      <c r="CB21" s="1017"/>
      <c r="CC21" s="1017"/>
      <c r="CD21" s="1017"/>
      <c r="CE21" s="1017"/>
      <c r="CF21" s="1017"/>
      <c r="CG21" s="1017"/>
      <c r="CH21" s="1017"/>
      <c r="CI21" s="1017"/>
      <c r="CJ21" s="1017"/>
      <c r="CK21" s="1017"/>
      <c r="CL21" s="1017"/>
      <c r="CM21" s="1017"/>
      <c r="CN21" s="1017"/>
      <c r="CO21" s="1017"/>
      <c r="CP21" s="1017"/>
      <c r="CQ21" s="1017"/>
      <c r="CR21" s="1017"/>
      <c r="CS21" s="1017"/>
      <c r="CT21" s="1017"/>
      <c r="CU21" s="1017"/>
      <c r="CV21" s="1017"/>
      <c r="CW21" s="1017"/>
      <c r="CX21" s="1017"/>
      <c r="CY21" s="1017"/>
      <c r="CZ21" s="1017"/>
      <c r="DA21" s="1017"/>
      <c r="DB21" s="1017"/>
      <c r="DC21" s="1017"/>
      <c r="DD21" s="1017"/>
      <c r="DE21" s="1017"/>
      <c r="DF21" s="1017"/>
      <c r="DG21" s="1017"/>
      <c r="DH21" s="1017"/>
      <c r="DI21" s="1017"/>
      <c r="DJ21" s="1017"/>
      <c r="DK21" s="1017"/>
      <c r="DL21" s="1017"/>
      <c r="DM21" s="1017"/>
      <c r="DN21" s="1018"/>
      <c r="DP21" s="994" t="s">
        <v>1107</v>
      </c>
      <c r="DS21" s="1010"/>
      <c r="EC21" s="994"/>
      <c r="EJ21" s="1012">
        <v>38504</v>
      </c>
    </row>
    <row r="22" spans="1:147" ht="21" thickBot="1">
      <c r="A22" s="1324" t="s">
        <v>2377</v>
      </c>
      <c r="B22" s="1142"/>
      <c r="C22" s="1195"/>
      <c r="D22" s="1341"/>
      <c r="E22" s="1142"/>
      <c r="F22" s="1142"/>
      <c r="G22" s="1158"/>
      <c r="H22" s="988"/>
      <c r="I22" s="988"/>
      <c r="J22" s="988"/>
      <c r="M22" s="1042" t="s">
        <v>1052</v>
      </c>
      <c r="N22" s="1043">
        <f>IF(N21&gt;=33,33,IF(O21&lt;3,N21,IF((O21&lt;9),N21+0.5,N21+1)))</f>
        <v>33</v>
      </c>
      <c r="Q22" s="1040"/>
      <c r="R22" s="1040">
        <f>Q25</f>
        <v>24</v>
      </c>
      <c r="S22" s="1040">
        <f>R25</f>
        <v>2</v>
      </c>
      <c r="T22" s="1040">
        <f>S25</f>
        <v>2</v>
      </c>
      <c r="AJ22" s="1002">
        <v>17</v>
      </c>
      <c r="AK22" s="1019" t="s">
        <v>1905</v>
      </c>
      <c r="AL22" s="1020" t="s">
        <v>1941</v>
      </c>
      <c r="AZ22" s="1004" t="s">
        <v>1856</v>
      </c>
      <c r="BA22" s="991">
        <v>4300</v>
      </c>
      <c r="BB22" s="991">
        <v>4300</v>
      </c>
      <c r="BD22" s="1004" t="s">
        <v>1856</v>
      </c>
      <c r="BE22" s="991">
        <v>4300</v>
      </c>
      <c r="BF22" s="991">
        <v>4300</v>
      </c>
      <c r="BH22" s="991" t="s">
        <v>1905</v>
      </c>
      <c r="BI22" s="1005">
        <v>17</v>
      </c>
      <c r="BJ22" s="997" t="s">
        <v>1904</v>
      </c>
      <c r="BK22" s="991" t="s">
        <v>1044</v>
      </c>
      <c r="BL22" s="991">
        <v>4300</v>
      </c>
      <c r="BN22" s="1006">
        <v>16</v>
      </c>
      <c r="BO22" s="1006"/>
      <c r="BP22" s="1006"/>
      <c r="BQ22" s="1006"/>
      <c r="BR22" s="1006"/>
      <c r="BS22" s="1006"/>
      <c r="BT22" s="1006"/>
      <c r="BU22" s="1006"/>
      <c r="BV22" s="1006"/>
      <c r="BW22" s="1006"/>
      <c r="BZ22" s="1016"/>
      <c r="CA22" s="1017"/>
      <c r="CB22" s="1017"/>
      <c r="CC22" s="1017"/>
      <c r="CD22" s="1017"/>
      <c r="CE22" s="1017"/>
      <c r="CF22" s="1017"/>
      <c r="CG22" s="1017"/>
      <c r="CH22" s="1017"/>
      <c r="CI22" s="1017"/>
      <c r="CJ22" s="1017"/>
      <c r="CK22" s="1017"/>
      <c r="CL22" s="1017"/>
      <c r="CM22" s="1017"/>
      <c r="CN22" s="1017"/>
      <c r="CO22" s="1017"/>
      <c r="CP22" s="1017"/>
      <c r="CQ22" s="1017"/>
      <c r="CR22" s="1017"/>
      <c r="CS22" s="1017"/>
      <c r="CT22" s="1017"/>
      <c r="CU22" s="1017"/>
      <c r="CV22" s="1017"/>
      <c r="CW22" s="1017"/>
      <c r="CX22" s="1017"/>
      <c r="CY22" s="1017"/>
      <c r="CZ22" s="1017"/>
      <c r="DA22" s="1017"/>
      <c r="DB22" s="1017"/>
      <c r="DC22" s="1017"/>
      <c r="DD22" s="1017"/>
      <c r="DE22" s="1017"/>
      <c r="DF22" s="1017"/>
      <c r="DG22" s="1017"/>
      <c r="DH22" s="1017"/>
      <c r="DI22" s="1017"/>
      <c r="DJ22" s="1017"/>
      <c r="DK22" s="1017"/>
      <c r="DL22" s="1017"/>
      <c r="DM22" s="1017"/>
      <c r="DN22" s="1018"/>
      <c r="DP22" s="994" t="s">
        <v>1109</v>
      </c>
      <c r="DS22" s="1010"/>
      <c r="EC22" s="994"/>
      <c r="EJ22" s="1012">
        <v>38534</v>
      </c>
    </row>
    <row r="23" spans="1:147" ht="18.600000000000001" thickBot="1">
      <c r="A23" s="1317" t="s">
        <v>1204</v>
      </c>
      <c r="B23" s="1142"/>
      <c r="C23" s="1195"/>
      <c r="D23" s="1330" t="s">
        <v>1039</v>
      </c>
      <c r="E23" s="1142"/>
      <c r="F23" s="1142"/>
      <c r="G23" s="1158"/>
      <c r="H23" s="988"/>
      <c r="I23" s="1037" t="str">
        <f>IF($D$17="","",$D$17&amp;","&amp;""&amp;$C$5)</f>
        <v>गट विकास अधिकारी वर्ग 1,पंचायत समिती</v>
      </c>
      <c r="J23" s="988"/>
      <c r="M23" s="1044" t="s">
        <v>1053</v>
      </c>
      <c r="N23" s="1043">
        <f>IF(N22&gt;=20,20,IF(P21&lt;3,P21,IF((P21&lt;9),N22+0.5,N22+1)))</f>
        <v>20</v>
      </c>
      <c r="O23" s="1045" t="s">
        <v>1054</v>
      </c>
      <c r="Q23" s="1040"/>
      <c r="R23" s="1040">
        <v>2019</v>
      </c>
      <c r="S23" s="1040">
        <v>2</v>
      </c>
      <c r="T23" s="1040">
        <v>28</v>
      </c>
      <c r="AJ23" s="1014">
        <v>18</v>
      </c>
      <c r="AK23" s="1019" t="s">
        <v>1906</v>
      </c>
      <c r="AL23" s="1020" t="s">
        <v>1942</v>
      </c>
      <c r="AZ23" s="1004" t="s">
        <v>1857</v>
      </c>
      <c r="BA23" s="991">
        <v>4400</v>
      </c>
      <c r="BB23" s="991">
        <v>4400</v>
      </c>
      <c r="BD23" s="1004" t="s">
        <v>1857</v>
      </c>
      <c r="BE23" s="991">
        <v>4400</v>
      </c>
      <c r="BF23" s="991">
        <v>4400</v>
      </c>
      <c r="BH23" s="991" t="s">
        <v>1906</v>
      </c>
      <c r="BI23" s="1005">
        <v>18</v>
      </c>
      <c r="BJ23" s="997" t="s">
        <v>1904</v>
      </c>
      <c r="BK23" s="991" t="s">
        <v>1044</v>
      </c>
      <c r="BL23" s="991">
        <v>4400</v>
      </c>
      <c r="BN23" s="1006">
        <v>17</v>
      </c>
      <c r="BO23" s="1006"/>
      <c r="BP23" s="1006"/>
      <c r="BQ23" s="1006"/>
      <c r="BR23" s="1006"/>
      <c r="BS23" s="1006"/>
      <c r="BT23" s="1006"/>
      <c r="BU23" s="1006"/>
      <c r="BV23" s="1006"/>
      <c r="BW23" s="1006"/>
      <c r="BZ23" s="1016">
        <v>18</v>
      </c>
      <c r="CA23" s="1017"/>
      <c r="CB23" s="1017"/>
      <c r="CC23" s="1017"/>
      <c r="CD23" s="1017"/>
      <c r="CE23" s="1017"/>
      <c r="CF23" s="1017"/>
      <c r="CG23" s="1017"/>
      <c r="CH23" s="1017"/>
      <c r="CI23" s="1017"/>
      <c r="CJ23" s="1017"/>
      <c r="CK23" s="1017"/>
      <c r="CL23" s="1017"/>
      <c r="CM23" s="1017"/>
      <c r="CN23" s="1017"/>
      <c r="CO23" s="1017"/>
      <c r="CP23" s="1017"/>
      <c r="CQ23" s="1017"/>
      <c r="CR23" s="1017"/>
      <c r="CS23" s="1017"/>
      <c r="CT23" s="1017"/>
      <c r="CU23" s="1017"/>
      <c r="CV23" s="1017"/>
      <c r="CW23" s="1017"/>
      <c r="CX23" s="1017"/>
      <c r="CY23" s="1017"/>
      <c r="CZ23" s="1017"/>
      <c r="DA23" s="1017"/>
      <c r="DB23" s="1017"/>
      <c r="DC23" s="1017"/>
      <c r="DD23" s="1017"/>
      <c r="DE23" s="1017"/>
      <c r="DF23" s="1017"/>
      <c r="DG23" s="1017"/>
      <c r="DH23" s="1017"/>
      <c r="DI23" s="1017"/>
      <c r="DJ23" s="1017"/>
      <c r="DK23" s="1017"/>
      <c r="DL23" s="1017"/>
      <c r="DM23" s="1017"/>
      <c r="DN23" s="1018"/>
      <c r="DP23" s="994" t="s">
        <v>1111</v>
      </c>
      <c r="EC23" s="994"/>
      <c r="EJ23" s="1012">
        <v>38565</v>
      </c>
    </row>
    <row r="24" spans="1:147" ht="18.600000000000001" thickBot="1">
      <c r="A24" s="1316" t="s">
        <v>1205</v>
      </c>
      <c r="B24" s="1142"/>
      <c r="C24" s="1195"/>
      <c r="D24" s="1330" t="s">
        <v>1040</v>
      </c>
      <c r="E24" s="1142"/>
      <c r="F24" s="1142"/>
      <c r="G24" s="1158"/>
      <c r="H24" s="988"/>
      <c r="I24" s="988"/>
      <c r="J24" s="988"/>
      <c r="Q24" s="1040"/>
      <c r="R24" s="1040">
        <v>1994</v>
      </c>
      <c r="S24" s="1040">
        <v>12</v>
      </c>
      <c r="T24" s="1040">
        <v>30</v>
      </c>
      <c r="AJ24" s="1002">
        <v>19</v>
      </c>
      <c r="AK24" s="1019" t="s">
        <v>1907</v>
      </c>
      <c r="AL24" s="1020" t="s">
        <v>1943</v>
      </c>
      <c r="AZ24" s="991" t="s">
        <v>1858</v>
      </c>
      <c r="BA24" s="991">
        <v>4500</v>
      </c>
      <c r="BB24" s="991">
        <v>4500</v>
      </c>
      <c r="BD24" s="991" t="s">
        <v>1858</v>
      </c>
      <c r="BE24" s="991">
        <v>4500</v>
      </c>
      <c r="BF24" s="991">
        <v>4500</v>
      </c>
      <c r="BH24" s="991" t="s">
        <v>1907</v>
      </c>
      <c r="BI24" s="1005">
        <v>19</v>
      </c>
      <c r="BJ24" s="997" t="s">
        <v>1904</v>
      </c>
      <c r="BK24" s="991" t="s">
        <v>1044</v>
      </c>
      <c r="BL24" s="991">
        <v>4500</v>
      </c>
      <c r="BN24" s="1006">
        <v>18</v>
      </c>
      <c r="BO24" s="1006"/>
      <c r="BP24" s="1006"/>
      <c r="BQ24" s="1006"/>
      <c r="BR24" s="1006"/>
      <c r="BS24" s="1006"/>
      <c r="BT24" s="1006"/>
      <c r="BU24" s="1006"/>
      <c r="BV24" s="1006"/>
      <c r="BW24" s="1006"/>
      <c r="BZ24" s="1016">
        <v>19</v>
      </c>
      <c r="CA24" s="1017"/>
      <c r="CB24" s="1017"/>
      <c r="CC24" s="1017"/>
      <c r="CD24" s="1017"/>
      <c r="CE24" s="1017"/>
      <c r="CF24" s="1017"/>
      <c r="CG24" s="1017"/>
      <c r="CH24" s="1017"/>
      <c r="CI24" s="1017"/>
      <c r="CJ24" s="1017"/>
      <c r="CK24" s="1017"/>
      <c r="CL24" s="1017"/>
      <c r="CM24" s="1017"/>
      <c r="CN24" s="1017"/>
      <c r="CO24" s="1017"/>
      <c r="CP24" s="1017"/>
      <c r="CQ24" s="1017"/>
      <c r="CR24" s="1017"/>
      <c r="CS24" s="1017"/>
      <c r="CT24" s="1017"/>
      <c r="CU24" s="1017"/>
      <c r="CV24" s="1017"/>
      <c r="CW24" s="1017"/>
      <c r="CX24" s="1017"/>
      <c r="CY24" s="1017"/>
      <c r="CZ24" s="1017"/>
      <c r="DA24" s="1017"/>
      <c r="DB24" s="1017"/>
      <c r="DC24" s="1017"/>
      <c r="DD24" s="1017"/>
      <c r="DE24" s="1017"/>
      <c r="DF24" s="1017"/>
      <c r="DG24" s="1017"/>
      <c r="DH24" s="1017"/>
      <c r="DI24" s="1017"/>
      <c r="DJ24" s="1017"/>
      <c r="DK24" s="1017"/>
      <c r="DL24" s="1017"/>
      <c r="DM24" s="1017"/>
      <c r="DN24" s="1018"/>
      <c r="DP24" s="994" t="s">
        <v>1113</v>
      </c>
      <c r="EC24" s="994"/>
      <c r="EJ24" s="1012">
        <v>38596</v>
      </c>
    </row>
    <row r="25" spans="1:147" ht="18.600000000000001" thickBot="1">
      <c r="A25" s="1317" t="s">
        <v>1206</v>
      </c>
      <c r="B25" s="1142"/>
      <c r="C25" s="1195"/>
      <c r="D25" s="1342" t="s">
        <v>1045</v>
      </c>
      <c r="E25" s="1142"/>
      <c r="F25" s="1142"/>
      <c r="G25" s="1158"/>
      <c r="H25" s="988"/>
      <c r="I25" s="988"/>
      <c r="J25" s="988"/>
      <c r="Q25" s="1040">
        <v>24</v>
      </c>
      <c r="R25" s="1040">
        <v>2</v>
      </c>
      <c r="S25" s="1040">
        <v>2</v>
      </c>
      <c r="T25" s="1040">
        <v>24</v>
      </c>
      <c r="AJ25" s="1014">
        <v>20</v>
      </c>
      <c r="AK25" s="1019" t="s">
        <v>1907</v>
      </c>
      <c r="AL25" s="1020" t="s">
        <v>1943</v>
      </c>
      <c r="AZ25" s="991" t="s">
        <v>1859</v>
      </c>
      <c r="BA25" s="991">
        <v>4600</v>
      </c>
      <c r="BB25" s="991">
        <v>4600</v>
      </c>
      <c r="BD25" s="991" t="s">
        <v>1859</v>
      </c>
      <c r="BE25" s="991">
        <v>4600</v>
      </c>
      <c r="BF25" s="991">
        <v>4600</v>
      </c>
      <c r="BH25" s="991" t="s">
        <v>1907</v>
      </c>
      <c r="BI25" s="1005">
        <v>20</v>
      </c>
      <c r="BJ25" s="997" t="s">
        <v>1904</v>
      </c>
      <c r="BK25" s="991" t="s">
        <v>1044</v>
      </c>
      <c r="BL25" s="991">
        <v>4600</v>
      </c>
      <c r="BN25" s="1006">
        <v>19</v>
      </c>
      <c r="BO25" s="1006"/>
      <c r="BP25" s="1006"/>
      <c r="BQ25" s="1006"/>
      <c r="BR25" s="1006"/>
      <c r="BS25" s="1006"/>
      <c r="BT25" s="1006"/>
      <c r="BU25" s="1006"/>
      <c r="BV25" s="1006"/>
      <c r="BW25" s="1006"/>
      <c r="BZ25" s="1016">
        <v>20</v>
      </c>
      <c r="CA25" s="1017"/>
      <c r="CB25" s="1017"/>
      <c r="CC25" s="1017"/>
      <c r="CD25" s="1017"/>
      <c r="CE25" s="1017"/>
      <c r="CF25" s="1017"/>
      <c r="CG25" s="1017"/>
      <c r="CH25" s="1017"/>
      <c r="CI25" s="1017"/>
      <c r="CJ25" s="1017"/>
      <c r="CK25" s="1017"/>
      <c r="CL25" s="1017"/>
      <c r="CM25" s="1017"/>
      <c r="CN25" s="1017"/>
      <c r="CO25" s="1017"/>
      <c r="CP25" s="1017"/>
      <c r="CQ25" s="1017"/>
      <c r="CR25" s="1017"/>
      <c r="CS25" s="1017"/>
      <c r="CT25" s="1017"/>
      <c r="CU25" s="1017"/>
      <c r="CV25" s="1017"/>
      <c r="CW25" s="1017"/>
      <c r="CX25" s="1017"/>
      <c r="CY25" s="1017"/>
      <c r="CZ25" s="1017"/>
      <c r="DA25" s="1017"/>
      <c r="DB25" s="1017"/>
      <c r="DC25" s="1017"/>
      <c r="DD25" s="1017"/>
      <c r="DE25" s="1017"/>
      <c r="DF25" s="1017"/>
      <c r="DG25" s="1017"/>
      <c r="DH25" s="1017"/>
      <c r="DI25" s="1017"/>
      <c r="DJ25" s="1017"/>
      <c r="DK25" s="1017"/>
      <c r="DL25" s="1017"/>
      <c r="DM25" s="1017"/>
      <c r="DN25" s="1018"/>
      <c r="DP25" s="994" t="s">
        <v>1115</v>
      </c>
      <c r="EC25" s="994"/>
      <c r="EJ25" s="1012">
        <v>38626</v>
      </c>
    </row>
    <row r="26" spans="1:147" ht="24" thickBot="1">
      <c r="A26" s="1316" t="s">
        <v>1207</v>
      </c>
      <c r="B26" s="1142"/>
      <c r="C26" s="1142"/>
      <c r="D26" s="1343">
        <v>38176</v>
      </c>
      <c r="E26" s="1197" t="s">
        <v>1974</v>
      </c>
      <c r="F26" s="1244">
        <f>C8</f>
        <v>50191</v>
      </c>
      <c r="G26" s="1158"/>
      <c r="H26" s="988"/>
      <c r="I26" s="988"/>
      <c r="J26" s="988"/>
      <c r="AJ26" s="1002">
        <v>21</v>
      </c>
      <c r="AK26" s="1019" t="s">
        <v>1908</v>
      </c>
      <c r="AL26" s="1020" t="s">
        <v>1944</v>
      </c>
      <c r="AZ26" s="1004" t="s">
        <v>1860</v>
      </c>
      <c r="BA26" s="991">
        <v>4800</v>
      </c>
      <c r="BB26" s="991">
        <v>4800</v>
      </c>
      <c r="BD26" s="1004" t="s">
        <v>1860</v>
      </c>
      <c r="BE26" s="991">
        <v>4800</v>
      </c>
      <c r="BF26" s="991">
        <v>4800</v>
      </c>
      <c r="BH26" s="991" t="s">
        <v>1908</v>
      </c>
      <c r="BI26" s="1005">
        <v>21</v>
      </c>
      <c r="BJ26" s="997" t="s">
        <v>1904</v>
      </c>
      <c r="BK26" s="991" t="s">
        <v>1044</v>
      </c>
      <c r="BL26" s="991">
        <v>4800</v>
      </c>
      <c r="BO26" s="1006"/>
      <c r="BP26" s="1006"/>
      <c r="BQ26" s="1006"/>
      <c r="BR26" s="1006"/>
      <c r="BS26" s="1006"/>
      <c r="BT26" s="1006"/>
      <c r="BU26" s="1006"/>
      <c r="BV26" s="1006"/>
      <c r="BW26" s="1006"/>
      <c r="BZ26" s="992"/>
      <c r="CA26" s="992"/>
      <c r="CB26" s="992"/>
      <c r="CC26" s="992"/>
      <c r="CD26" s="992"/>
      <c r="CE26" s="992"/>
      <c r="CF26" s="992"/>
      <c r="CG26" s="992"/>
      <c r="CH26" s="992"/>
      <c r="CI26" s="1046">
        <f>INDEX(BZ4:DN4,MATCH(E4,BZ3:DN3,0))</f>
        <v>14</v>
      </c>
      <c r="CJ26" s="992"/>
      <c r="CK26" s="992"/>
      <c r="CL26" s="992"/>
      <c r="CM26" s="992"/>
      <c r="CN26" s="992"/>
      <c r="CO26" s="992"/>
      <c r="CP26" s="992"/>
      <c r="CQ26" s="992"/>
      <c r="CR26" s="992"/>
      <c r="CS26" s="992"/>
      <c r="CT26" s="992"/>
      <c r="CU26" s="992"/>
      <c r="CV26" s="992"/>
      <c r="CW26" s="992"/>
      <c r="CX26" s="992"/>
      <c r="CY26" s="992"/>
      <c r="CZ26" s="992"/>
      <c r="DA26" s="992"/>
      <c r="DB26" s="992"/>
      <c r="DC26" s="992"/>
      <c r="DD26" s="992"/>
      <c r="DE26" s="992"/>
      <c r="DF26" s="992"/>
      <c r="DG26" s="992"/>
      <c r="DH26" s="992"/>
      <c r="DI26" s="992"/>
      <c r="DJ26" s="992"/>
      <c r="DK26" s="992"/>
      <c r="DL26" s="992"/>
      <c r="DM26" s="992"/>
      <c r="DN26" s="1047"/>
      <c r="DP26" s="994" t="s">
        <v>1117</v>
      </c>
      <c r="EC26" s="994"/>
      <c r="EJ26" s="1012">
        <v>38657</v>
      </c>
    </row>
    <row r="27" spans="1:147" ht="18.600000000000001" thickBot="1">
      <c r="A27" s="1325" t="s">
        <v>2539</v>
      </c>
      <c r="B27" s="1142"/>
      <c r="C27" s="1142"/>
      <c r="D27" s="1344"/>
      <c r="E27" s="1197"/>
      <c r="F27" s="1198"/>
      <c r="G27" s="1158"/>
      <c r="H27" s="988"/>
      <c r="I27" s="988"/>
      <c r="J27" s="988"/>
      <c r="AJ27" s="1002"/>
      <c r="AK27" s="1019"/>
      <c r="AL27" s="1020"/>
      <c r="AZ27" s="1004"/>
      <c r="BD27" s="1004"/>
      <c r="BI27" s="1005"/>
      <c r="BJ27" s="997"/>
      <c r="BO27" s="1006"/>
      <c r="BP27" s="1006"/>
      <c r="BQ27" s="1006"/>
      <c r="BR27" s="1006"/>
      <c r="BS27" s="1006"/>
      <c r="BT27" s="1006"/>
      <c r="BU27" s="1006"/>
      <c r="BV27" s="1006"/>
      <c r="BW27" s="1006"/>
      <c r="BZ27" s="992"/>
      <c r="CA27" s="992"/>
      <c r="CB27" s="992"/>
      <c r="CC27" s="992"/>
      <c r="CD27" s="992"/>
      <c r="CE27" s="992"/>
      <c r="CF27" s="992"/>
      <c r="CG27" s="992"/>
      <c r="CH27" s="1016">
        <v>1</v>
      </c>
      <c r="CI27" s="992" t="str">
        <f>IF(ISNA(VLOOKUP(CH27,$BZ$5:$DN$25,$CI$26,FALSE)) = TRUE, "Block not found", VLOOKUP(CH27,$BZ$5:$DN$25,$CI$26,FALSE))</f>
        <v>नाशिक</v>
      </c>
      <c r="CJ27" s="992"/>
      <c r="CK27" s="992"/>
      <c r="CL27" s="992"/>
      <c r="CM27" s="992"/>
      <c r="CN27" s="992"/>
      <c r="CO27" s="992"/>
      <c r="CP27" s="992"/>
      <c r="CQ27" s="992"/>
      <c r="CR27" s="992"/>
      <c r="CS27" s="992"/>
      <c r="CT27" s="992"/>
      <c r="CU27" s="992"/>
      <c r="CV27" s="992"/>
      <c r="CW27" s="992"/>
      <c r="CX27" s="992"/>
      <c r="CY27" s="992"/>
      <c r="CZ27" s="992"/>
      <c r="DA27" s="992"/>
      <c r="DB27" s="992"/>
      <c r="DC27" s="992"/>
      <c r="DD27" s="992"/>
      <c r="DE27" s="992"/>
      <c r="DF27" s="992"/>
      <c r="DG27" s="992"/>
      <c r="DH27" s="992"/>
      <c r="DI27" s="992"/>
      <c r="DJ27" s="992"/>
      <c r="DK27" s="992"/>
      <c r="DL27" s="992"/>
      <c r="DM27" s="992"/>
      <c r="DN27" s="1047"/>
      <c r="DP27" s="994" t="s">
        <v>1063</v>
      </c>
      <c r="EC27" s="994"/>
      <c r="EJ27" s="1012">
        <v>38687</v>
      </c>
    </row>
    <row r="28" spans="1:147" s="642" customFormat="1" ht="21.6" thickBot="1">
      <c r="A28" s="1326" t="s">
        <v>1211</v>
      </c>
      <c r="B28" s="1200" t="s">
        <v>1208</v>
      </c>
      <c r="C28" s="1200" t="s">
        <v>1209</v>
      </c>
      <c r="D28" s="1214" t="s">
        <v>1210</v>
      </c>
      <c r="E28" s="1142"/>
      <c r="F28" s="1142" t="s">
        <v>3052</v>
      </c>
      <c r="G28" s="1158"/>
      <c r="H28" s="988"/>
      <c r="I28" s="988"/>
      <c r="J28" s="988"/>
      <c r="K28" s="1048"/>
      <c r="L28" s="1048"/>
      <c r="M28" s="1049"/>
      <c r="N28" s="1048"/>
      <c r="O28" s="1048"/>
      <c r="P28" s="1048"/>
      <c r="Q28" s="1048"/>
      <c r="R28" s="1048"/>
      <c r="S28" s="1048"/>
      <c r="T28" s="1048"/>
      <c r="U28" s="1048"/>
      <c r="V28" s="1048"/>
      <c r="W28" s="1050"/>
      <c r="X28" s="1050"/>
      <c r="Y28" s="1050"/>
      <c r="Z28" s="1050"/>
      <c r="AA28" s="1050"/>
      <c r="AB28" s="1050"/>
      <c r="AC28" s="1050"/>
      <c r="AD28" s="1050"/>
      <c r="AE28" s="1050"/>
      <c r="AF28" s="1050"/>
      <c r="AG28" s="1050"/>
      <c r="AH28" s="1050"/>
      <c r="AI28" s="1050"/>
      <c r="AJ28" s="1014">
        <v>22</v>
      </c>
      <c r="AK28" s="1019" t="s">
        <v>1909</v>
      </c>
      <c r="AL28" s="1020" t="s">
        <v>1945</v>
      </c>
      <c r="AM28" s="1050"/>
      <c r="AN28" s="1050"/>
      <c r="AO28" s="1050"/>
      <c r="AP28" s="1050"/>
      <c r="AQ28" s="1050"/>
      <c r="AR28" s="1050"/>
      <c r="AS28" s="1050"/>
      <c r="AT28" s="1050"/>
      <c r="AU28" s="1050"/>
      <c r="AV28" s="1050"/>
      <c r="AW28" s="1050"/>
      <c r="AX28" s="1050"/>
      <c r="AY28" s="1001"/>
      <c r="AZ28" s="1004" t="s">
        <v>1861</v>
      </c>
      <c r="BA28" s="991">
        <v>4900</v>
      </c>
      <c r="BB28" s="991">
        <v>4900</v>
      </c>
      <c r="BC28" s="991"/>
      <c r="BD28" s="1004" t="s">
        <v>1861</v>
      </c>
      <c r="BE28" s="991">
        <v>4900</v>
      </c>
      <c r="BF28" s="991">
        <v>4900</v>
      </c>
      <c r="BG28" s="991"/>
      <c r="BH28" s="991" t="s">
        <v>1909</v>
      </c>
      <c r="BI28" s="1005">
        <v>22</v>
      </c>
      <c r="BJ28" s="997" t="s">
        <v>1904</v>
      </c>
      <c r="BK28" s="991" t="s">
        <v>1044</v>
      </c>
      <c r="BL28" s="991">
        <v>4900</v>
      </c>
      <c r="BM28" s="991"/>
      <c r="BN28" s="991"/>
      <c r="BO28" s="1006"/>
      <c r="BP28" s="1006"/>
      <c r="BQ28" s="1006"/>
      <c r="BR28" s="1006"/>
      <c r="BS28" s="1006"/>
      <c r="BT28" s="1006"/>
      <c r="BU28" s="1006"/>
      <c r="BV28" s="1006"/>
      <c r="BW28" s="1006"/>
      <c r="BX28" s="991"/>
      <c r="BY28" s="991"/>
      <c r="BZ28" s="992"/>
      <c r="CA28" s="992"/>
      <c r="CB28" s="992"/>
      <c r="CC28" s="992"/>
      <c r="CD28" s="992"/>
      <c r="CE28" s="992"/>
      <c r="CF28" s="992"/>
      <c r="CG28" s="992"/>
      <c r="CH28" s="1016">
        <v>2</v>
      </c>
      <c r="CI28" s="992" t="str">
        <f t="shared" ref="CI28:CI46" si="0">IF(ISNA(VLOOKUP(CH28,$BZ$5:$DN$25,$CI$26,FALSE)) = TRUE, "Block not found", VLOOKUP(CH28,$BZ$5:$DN$25,$CI$26,FALSE))</f>
        <v>सटाणा ( बागलाण )</v>
      </c>
      <c r="CJ28" s="992"/>
      <c r="CK28" s="992"/>
      <c r="CL28" s="992"/>
      <c r="CM28" s="992"/>
      <c r="CN28" s="992"/>
      <c r="CO28" s="992"/>
      <c r="CP28" s="992"/>
      <c r="CQ28" s="992"/>
      <c r="CR28" s="992"/>
      <c r="CS28" s="992"/>
      <c r="CT28" s="992"/>
      <c r="CU28" s="992"/>
      <c r="CV28" s="992"/>
      <c r="CW28" s="992"/>
      <c r="CX28" s="992"/>
      <c r="CY28" s="992"/>
      <c r="CZ28" s="992"/>
      <c r="DA28" s="992"/>
      <c r="DB28" s="992"/>
      <c r="DC28" s="992"/>
      <c r="DD28" s="992"/>
      <c r="DE28" s="992"/>
      <c r="DF28" s="992"/>
      <c r="DG28" s="992"/>
      <c r="DH28" s="992"/>
      <c r="DI28" s="992"/>
      <c r="DJ28" s="992"/>
      <c r="DK28" s="992"/>
      <c r="DL28" s="992"/>
      <c r="DM28" s="992"/>
      <c r="DN28" s="1047"/>
      <c r="DO28" s="1050"/>
      <c r="DP28" s="994" t="s">
        <v>1119</v>
      </c>
      <c r="DQ28" s="991"/>
      <c r="DR28" s="991"/>
      <c r="DS28" s="1050"/>
      <c r="DT28" s="991"/>
      <c r="DU28" s="1050"/>
      <c r="DV28" s="1050"/>
      <c r="DW28" s="1050"/>
      <c r="DX28" s="1050"/>
      <c r="DY28" s="1050"/>
      <c r="DZ28" s="1050"/>
      <c r="EA28" s="1050"/>
      <c r="EB28" s="1050"/>
      <c r="EC28" s="1050"/>
      <c r="ED28" s="1050"/>
      <c r="EE28" s="1050"/>
      <c r="EF28" s="1050"/>
      <c r="EG28" s="1050"/>
      <c r="EH28" s="1050"/>
      <c r="EI28" s="1050"/>
      <c r="EJ28" s="1012">
        <v>38718</v>
      </c>
      <c r="EK28" s="1050"/>
      <c r="EL28" s="1050"/>
      <c r="EM28" s="1050"/>
      <c r="EN28" s="1050"/>
      <c r="EO28" s="1050"/>
      <c r="EP28" s="1050"/>
      <c r="EQ28" s="1050"/>
    </row>
    <row r="29" spans="1:147" s="642" customFormat="1" ht="25.5" customHeight="1" thickBot="1">
      <c r="A29" s="1327">
        <v>1</v>
      </c>
      <c r="B29" s="1330"/>
      <c r="C29" s="1331">
        <f>C6</f>
        <v>29000</v>
      </c>
      <c r="D29" s="1332" t="s">
        <v>96</v>
      </c>
      <c r="E29" s="1142"/>
      <c r="F29" s="1288" t="str">
        <f ca="1">DATEDIF(C29,TODAY(),"Y") &amp; " वर्ष, " &amp; DATEDIF(C29,TODAY(),"YM") &amp; " महिना, " &amp; DATEDIF(C29,TODAY(),"MD") &amp; " दिवस"</f>
        <v>45 वर्ष, 8 महिना, 22 दिवस</v>
      </c>
      <c r="G29" s="1289"/>
      <c r="H29" s="1290"/>
      <c r="I29" s="988"/>
      <c r="J29" s="988"/>
      <c r="K29" s="1048"/>
      <c r="L29" s="1048"/>
      <c r="M29" s="1049"/>
      <c r="N29" s="1048"/>
      <c r="O29" s="1048"/>
      <c r="P29" s="1048"/>
      <c r="Q29" s="1048"/>
      <c r="R29" s="1048"/>
      <c r="S29" s="1048"/>
      <c r="T29" s="1048"/>
      <c r="U29" s="1048"/>
      <c r="V29" s="1048"/>
      <c r="W29" s="1050"/>
      <c r="X29" s="1050"/>
      <c r="Y29" s="1050"/>
      <c r="Z29" s="1050"/>
      <c r="AA29" s="1050"/>
      <c r="AB29" s="1050"/>
      <c r="AC29" s="1050"/>
      <c r="AD29" s="1050"/>
      <c r="AE29" s="1050"/>
      <c r="AF29" s="1050"/>
      <c r="AG29" s="1050"/>
      <c r="AH29" s="1050"/>
      <c r="AI29" s="1050"/>
      <c r="AJ29" s="1002">
        <v>23</v>
      </c>
      <c r="AK29" s="1019" t="s">
        <v>1909</v>
      </c>
      <c r="AL29" s="1020" t="s">
        <v>1945</v>
      </c>
      <c r="AM29" s="1050"/>
      <c r="AN29" s="1050"/>
      <c r="AO29" s="1050"/>
      <c r="AP29" s="1050"/>
      <c r="AQ29" s="1050"/>
      <c r="AR29" s="1050"/>
      <c r="AS29" s="1050"/>
      <c r="AT29" s="1050"/>
      <c r="AU29" s="1050"/>
      <c r="AV29" s="1050"/>
      <c r="AW29" s="1050"/>
      <c r="AX29" s="1050"/>
      <c r="AY29" s="1001"/>
      <c r="AZ29" s="1004" t="s">
        <v>1862</v>
      </c>
      <c r="BA29" s="991">
        <v>5000</v>
      </c>
      <c r="BB29" s="991">
        <v>5000</v>
      </c>
      <c r="BC29" s="991"/>
      <c r="BD29" s="1004" t="s">
        <v>1862</v>
      </c>
      <c r="BE29" s="991">
        <v>5000</v>
      </c>
      <c r="BF29" s="991">
        <v>5000</v>
      </c>
      <c r="BG29" s="991"/>
      <c r="BH29" s="991" t="s">
        <v>1909</v>
      </c>
      <c r="BI29" s="1005">
        <v>23</v>
      </c>
      <c r="BJ29" s="997" t="s">
        <v>1904</v>
      </c>
      <c r="BK29" s="991" t="s">
        <v>1044</v>
      </c>
      <c r="BL29" s="991">
        <v>5000</v>
      </c>
      <c r="BM29" s="991"/>
      <c r="BN29" s="991"/>
      <c r="BO29" s="1051"/>
      <c r="BP29" s="1051"/>
      <c r="BQ29" s="1051"/>
      <c r="BR29" s="1051"/>
      <c r="BS29" s="1051"/>
      <c r="BT29" s="1051"/>
      <c r="BU29" s="1051"/>
      <c r="BV29" s="1051"/>
      <c r="BW29" s="1051"/>
      <c r="BX29" s="991"/>
      <c r="BY29" s="991"/>
      <c r="BZ29" s="992"/>
      <c r="CA29" s="992"/>
      <c r="CB29" s="992"/>
      <c r="CC29" s="992"/>
      <c r="CD29" s="992"/>
      <c r="CE29" s="992"/>
      <c r="CF29" s="992"/>
      <c r="CG29" s="992"/>
      <c r="CH29" s="1016">
        <v>3</v>
      </c>
      <c r="CI29" s="992" t="str">
        <f t="shared" si="0"/>
        <v>सुरगाणा</v>
      </c>
      <c r="CJ29" s="992"/>
      <c r="CK29" s="992"/>
      <c r="CL29" s="992"/>
      <c r="CM29" s="992"/>
      <c r="CN29" s="992"/>
      <c r="CO29" s="992"/>
      <c r="CP29" s="992"/>
      <c r="CQ29" s="992"/>
      <c r="CR29" s="992"/>
      <c r="CS29" s="992"/>
      <c r="CT29" s="992"/>
      <c r="CU29" s="992"/>
      <c r="CV29" s="992"/>
      <c r="CW29" s="992"/>
      <c r="CX29" s="992"/>
      <c r="CY29" s="992"/>
      <c r="CZ29" s="992"/>
      <c r="DA29" s="992"/>
      <c r="DB29" s="992"/>
      <c r="DC29" s="992"/>
      <c r="DD29" s="992"/>
      <c r="DE29" s="992"/>
      <c r="DF29" s="992"/>
      <c r="DG29" s="992"/>
      <c r="DH29" s="992"/>
      <c r="DI29" s="992"/>
      <c r="DJ29" s="992"/>
      <c r="DK29" s="992"/>
      <c r="DL29" s="992"/>
      <c r="DM29" s="992"/>
      <c r="DN29" s="1047"/>
      <c r="DO29" s="1050"/>
      <c r="DP29" s="994" t="s">
        <v>1121</v>
      </c>
      <c r="DQ29" s="991"/>
      <c r="DR29" s="991"/>
      <c r="DS29" s="1050"/>
      <c r="DT29" s="991"/>
      <c r="DU29" s="1050"/>
      <c r="DV29" s="1050"/>
      <c r="DW29" s="1050"/>
      <c r="DX29" s="1050"/>
      <c r="DY29" s="1050"/>
      <c r="DZ29" s="1050"/>
      <c r="EA29" s="1050"/>
      <c r="EB29" s="1050"/>
      <c r="EC29" s="994"/>
      <c r="ED29" s="1050"/>
      <c r="EE29" s="1050"/>
      <c r="EF29" s="1050"/>
      <c r="EG29" s="1050"/>
      <c r="EH29" s="1050"/>
      <c r="EI29" s="1050"/>
      <c r="EJ29" s="1012">
        <v>38749</v>
      </c>
      <c r="EK29" s="1050"/>
      <c r="EL29" s="1050"/>
      <c r="EM29" s="1050"/>
      <c r="EN29" s="1050"/>
      <c r="EO29" s="1050"/>
      <c r="EP29" s="1050"/>
      <c r="EQ29" s="1050"/>
    </row>
    <row r="30" spans="1:147" s="642" customFormat="1" ht="21.6" thickBot="1">
      <c r="A30" s="1328">
        <v>2</v>
      </c>
      <c r="B30" s="1333"/>
      <c r="C30" s="1334">
        <v>31352</v>
      </c>
      <c r="D30" s="1335" t="s">
        <v>1977</v>
      </c>
      <c r="E30" s="1199"/>
      <c r="F30" s="1288" t="str">
        <f t="shared" ref="F30:F33" ca="1" si="1">DATEDIF(C30,TODAY(),"Y") &amp; " वर्ष, " &amp; DATEDIF(C30,TODAY(),"YM") &amp; " महिना, " &amp; DATEDIF(C30,TODAY(),"MD") &amp; " दिवस"</f>
        <v>39 वर्ष, 3 महिना, 15 दिवस</v>
      </c>
      <c r="G30" s="1289"/>
      <c r="H30" s="1290"/>
      <c r="I30" s="988"/>
      <c r="J30" s="988"/>
      <c r="K30" s="1048"/>
      <c r="L30" s="1048"/>
      <c r="M30" s="1049"/>
      <c r="N30" s="1048"/>
      <c r="O30" s="1048"/>
      <c r="P30" s="1048"/>
      <c r="Q30" s="1048"/>
      <c r="R30" s="1048"/>
      <c r="S30" s="1048"/>
      <c r="T30" s="1048"/>
      <c r="U30" s="1048"/>
      <c r="V30" s="1048"/>
      <c r="W30" s="1050"/>
      <c r="X30" s="1050"/>
      <c r="Y30" s="1050"/>
      <c r="Z30" s="1050"/>
      <c r="AA30" s="1050"/>
      <c r="AB30" s="1050"/>
      <c r="AC30" s="1050"/>
      <c r="AD30" s="1050"/>
      <c r="AE30" s="1050"/>
      <c r="AF30" s="1050"/>
      <c r="AG30" s="1050"/>
      <c r="AH30" s="1050"/>
      <c r="AI30" s="1050"/>
      <c r="AJ30" s="1014">
        <v>24</v>
      </c>
      <c r="AK30" s="1019" t="s">
        <v>1910</v>
      </c>
      <c r="AL30" s="1020" t="s">
        <v>1946</v>
      </c>
      <c r="AM30" s="1050"/>
      <c r="AN30" s="1050"/>
      <c r="AO30" s="1050"/>
      <c r="AP30" s="1050"/>
      <c r="AQ30" s="1050"/>
      <c r="AR30" s="1050"/>
      <c r="AS30" s="1050"/>
      <c r="AT30" s="1050"/>
      <c r="AU30" s="1050"/>
      <c r="AV30" s="1050"/>
      <c r="AW30" s="1050"/>
      <c r="AX30" s="1050"/>
      <c r="AY30" s="1001"/>
      <c r="AZ30" s="1004" t="s">
        <v>1863</v>
      </c>
      <c r="BA30" s="991">
        <v>5400</v>
      </c>
      <c r="BB30" s="991">
        <v>5400</v>
      </c>
      <c r="BC30" s="991"/>
      <c r="BD30" s="1004" t="s">
        <v>1864</v>
      </c>
      <c r="BE30" s="991">
        <v>5000</v>
      </c>
      <c r="BF30" s="991">
        <v>5000</v>
      </c>
      <c r="BG30" s="991"/>
      <c r="BH30" s="991" t="s">
        <v>1910</v>
      </c>
      <c r="BI30" s="1005">
        <v>24</v>
      </c>
      <c r="BJ30" s="997" t="s">
        <v>1911</v>
      </c>
      <c r="BK30" s="991" t="s">
        <v>1912</v>
      </c>
      <c r="BL30" s="991">
        <v>5000</v>
      </c>
      <c r="BM30" s="991"/>
      <c r="BN30" s="991"/>
      <c r="BO30" s="1051"/>
      <c r="BP30" s="1051"/>
      <c r="BQ30" s="1051"/>
      <c r="BR30" s="1051"/>
      <c r="BS30" s="1051"/>
      <c r="BT30" s="1051"/>
      <c r="BU30" s="1051"/>
      <c r="BV30" s="1051"/>
      <c r="BW30" s="1051"/>
      <c r="BX30" s="991"/>
      <c r="BY30" s="991"/>
      <c r="BZ30" s="992"/>
      <c r="CA30" s="992"/>
      <c r="CB30" s="992"/>
      <c r="CC30" s="992"/>
      <c r="CD30" s="992"/>
      <c r="CE30" s="992"/>
      <c r="CF30" s="992"/>
      <c r="CG30" s="992"/>
      <c r="CH30" s="1016">
        <v>4</v>
      </c>
      <c r="CI30" s="992" t="str">
        <f t="shared" si="0"/>
        <v>कळवण</v>
      </c>
      <c r="CJ30" s="992"/>
      <c r="CK30" s="992"/>
      <c r="CL30" s="992"/>
      <c r="CM30" s="992"/>
      <c r="CN30" s="992"/>
      <c r="CO30" s="992"/>
      <c r="CP30" s="992"/>
      <c r="CQ30" s="992"/>
      <c r="CR30" s="992"/>
      <c r="CS30" s="992"/>
      <c r="CT30" s="992"/>
      <c r="CU30" s="992"/>
      <c r="CV30" s="992"/>
      <c r="CW30" s="992"/>
      <c r="CX30" s="992"/>
      <c r="CY30" s="992"/>
      <c r="CZ30" s="992"/>
      <c r="DA30" s="992"/>
      <c r="DB30" s="992"/>
      <c r="DC30" s="992"/>
      <c r="DD30" s="992"/>
      <c r="DE30" s="992"/>
      <c r="DF30" s="992"/>
      <c r="DG30" s="992"/>
      <c r="DH30" s="992"/>
      <c r="DI30" s="992"/>
      <c r="DJ30" s="992"/>
      <c r="DK30" s="992"/>
      <c r="DL30" s="992"/>
      <c r="DM30" s="992"/>
      <c r="DN30" s="1047"/>
      <c r="DO30" s="1050"/>
      <c r="DP30" s="994" t="s">
        <v>1122</v>
      </c>
      <c r="DQ30" s="991"/>
      <c r="DR30" s="991"/>
      <c r="DS30" s="1050"/>
      <c r="DT30" s="991"/>
      <c r="DU30" s="1050"/>
      <c r="DV30" s="1050"/>
      <c r="DW30" s="1050"/>
      <c r="DX30" s="1050"/>
      <c r="DY30" s="1050"/>
      <c r="DZ30" s="1050"/>
      <c r="EA30" s="1050"/>
      <c r="EB30" s="1050"/>
      <c r="EC30" s="994"/>
      <c r="ED30" s="1050"/>
      <c r="EE30" s="1050"/>
      <c r="EF30" s="1050"/>
      <c r="EG30" s="1050"/>
      <c r="EH30" s="1050"/>
      <c r="EI30" s="1050"/>
      <c r="EJ30" s="1012">
        <v>38777</v>
      </c>
      <c r="EK30" s="1050"/>
      <c r="EL30" s="1050"/>
      <c r="EM30" s="1050"/>
      <c r="EN30" s="1050"/>
      <c r="EO30" s="1050"/>
      <c r="EP30" s="1050"/>
      <c r="EQ30" s="1050"/>
    </row>
    <row r="31" spans="1:147" s="642" customFormat="1" ht="21.6" thickBot="1">
      <c r="A31" s="1328">
        <v>3</v>
      </c>
      <c r="B31" s="1336"/>
      <c r="C31" s="1334">
        <v>39245</v>
      </c>
      <c r="D31" s="1337" t="s">
        <v>1979</v>
      </c>
      <c r="E31" s="1142"/>
      <c r="F31" s="1288" t="str">
        <f t="shared" ca="1" si="1"/>
        <v>17 वर्ष, 8 महिना, 4 दिवस</v>
      </c>
      <c r="G31" s="1289"/>
      <c r="H31" s="1290"/>
      <c r="I31" s="988"/>
      <c r="J31" s="988"/>
      <c r="K31" s="1048"/>
      <c r="L31" s="1048"/>
      <c r="M31" s="1049"/>
      <c r="N31" s="1048"/>
      <c r="O31" s="1048"/>
      <c r="P31" s="1048"/>
      <c r="Q31" s="1048"/>
      <c r="R31" s="1048"/>
      <c r="S31" s="1048"/>
      <c r="T31" s="1048"/>
      <c r="U31" s="1048"/>
      <c r="V31" s="1048"/>
      <c r="W31" s="1050"/>
      <c r="X31" s="1050"/>
      <c r="Y31" s="1050"/>
      <c r="Z31" s="1050"/>
      <c r="AA31" s="1050"/>
      <c r="AB31" s="1050"/>
      <c r="AC31" s="1050"/>
      <c r="AD31" s="1050"/>
      <c r="AE31" s="1050"/>
      <c r="AF31" s="1050"/>
      <c r="AG31" s="1050"/>
      <c r="AH31" s="1050"/>
      <c r="AI31" s="1050"/>
      <c r="AJ31" s="1002">
        <v>25</v>
      </c>
      <c r="AK31" s="1019" t="s">
        <v>1913</v>
      </c>
      <c r="AL31" s="1020" t="s">
        <v>1947</v>
      </c>
      <c r="AM31" s="1050"/>
      <c r="AN31" s="1050"/>
      <c r="AO31" s="1050"/>
      <c r="AP31" s="1050"/>
      <c r="AQ31" s="1050"/>
      <c r="AR31" s="1050"/>
      <c r="AS31" s="1050"/>
      <c r="AT31" s="1050"/>
      <c r="AU31" s="1050"/>
      <c r="AV31" s="1050"/>
      <c r="AW31" s="1050"/>
      <c r="AX31" s="1050"/>
      <c r="AY31" s="1001"/>
      <c r="AZ31" s="1004" t="s">
        <v>1864</v>
      </c>
      <c r="BA31" s="991">
        <v>5000</v>
      </c>
      <c r="BB31" s="991">
        <v>5000</v>
      </c>
      <c r="BC31" s="991"/>
      <c r="BD31" s="1052" t="s">
        <v>1863</v>
      </c>
      <c r="BE31" s="991">
        <v>5400</v>
      </c>
      <c r="BF31" s="991">
        <v>5400</v>
      </c>
      <c r="BG31" s="991"/>
      <c r="BH31" s="991" t="s">
        <v>1913</v>
      </c>
      <c r="BI31" s="1005">
        <v>25</v>
      </c>
      <c r="BJ31" s="997" t="s">
        <v>1904</v>
      </c>
      <c r="BK31" s="991" t="s">
        <v>1044</v>
      </c>
      <c r="BL31" s="991">
        <v>5400</v>
      </c>
      <c r="BM31" s="991"/>
      <c r="BN31" s="991"/>
      <c r="BO31" s="991"/>
      <c r="BP31" s="991"/>
      <c r="BQ31" s="991"/>
      <c r="BR31" s="991"/>
      <c r="BS31" s="991"/>
      <c r="BT31" s="991"/>
      <c r="BU31" s="991"/>
      <c r="BV31" s="991"/>
      <c r="BW31" s="991"/>
      <c r="BX31" s="991"/>
      <c r="BY31" s="991"/>
      <c r="BZ31" s="992"/>
      <c r="CA31" s="992"/>
      <c r="CB31" s="992"/>
      <c r="CC31" s="992"/>
      <c r="CD31" s="992"/>
      <c r="CE31" s="992"/>
      <c r="CF31" s="992"/>
      <c r="CG31" s="992"/>
      <c r="CH31" s="1016">
        <v>5</v>
      </c>
      <c r="CI31" s="992" t="str">
        <f t="shared" si="0"/>
        <v>मालेगाव</v>
      </c>
      <c r="CJ31" s="992"/>
      <c r="CK31" s="992"/>
      <c r="CL31" s="992"/>
      <c r="CM31" s="992"/>
      <c r="CN31" s="992"/>
      <c r="CO31" s="992"/>
      <c r="CP31" s="992"/>
      <c r="CQ31" s="992"/>
      <c r="CR31" s="992"/>
      <c r="CS31" s="992"/>
      <c r="CT31" s="992"/>
      <c r="CU31" s="992"/>
      <c r="CV31" s="992"/>
      <c r="CW31" s="992"/>
      <c r="CX31" s="992"/>
      <c r="CY31" s="992"/>
      <c r="CZ31" s="992"/>
      <c r="DA31" s="992"/>
      <c r="DB31" s="992"/>
      <c r="DC31" s="992"/>
      <c r="DD31" s="992"/>
      <c r="DE31" s="992"/>
      <c r="DF31" s="992"/>
      <c r="DG31" s="992"/>
      <c r="DH31" s="992"/>
      <c r="DI31" s="992"/>
      <c r="DJ31" s="992"/>
      <c r="DK31" s="992"/>
      <c r="DL31" s="992"/>
      <c r="DM31" s="992"/>
      <c r="DN31" s="1047"/>
      <c r="DO31" s="1050"/>
      <c r="DP31" s="994" t="s">
        <v>1123</v>
      </c>
      <c r="DQ31" s="991"/>
      <c r="DR31" s="991"/>
      <c r="DS31" s="1050"/>
      <c r="DT31" s="991"/>
      <c r="DU31" s="1050"/>
      <c r="DV31" s="1050"/>
      <c r="DW31" s="1050"/>
      <c r="DX31" s="1050"/>
      <c r="DY31" s="1050"/>
      <c r="DZ31" s="1050"/>
      <c r="EA31" s="1050"/>
      <c r="EB31" s="1050"/>
      <c r="EC31" s="994"/>
      <c r="ED31" s="1050"/>
      <c r="EE31" s="1050"/>
      <c r="EF31" s="1050"/>
      <c r="EG31" s="1050"/>
      <c r="EH31" s="1050"/>
      <c r="EI31" s="1050"/>
      <c r="EJ31" s="1012">
        <v>38808</v>
      </c>
      <c r="EK31" s="1050"/>
      <c r="EL31" s="1050"/>
      <c r="EM31" s="1050"/>
      <c r="EN31" s="1050"/>
      <c r="EO31" s="1050"/>
      <c r="EP31" s="1050"/>
      <c r="EQ31" s="1050"/>
    </row>
    <row r="32" spans="1:147" s="642" customFormat="1" ht="21.6" thickBot="1">
      <c r="A32" s="1327">
        <v>4</v>
      </c>
      <c r="B32" s="1336"/>
      <c r="C32" s="1334">
        <v>42445</v>
      </c>
      <c r="D32" s="1335" t="s">
        <v>1978</v>
      </c>
      <c r="E32" s="1142"/>
      <c r="F32" s="1288" t="str">
        <f t="shared" ca="1" si="1"/>
        <v>8 वर्ष, 11 महिना, 0 दिवस</v>
      </c>
      <c r="G32" s="1289"/>
      <c r="H32" s="1290"/>
      <c r="I32" s="988"/>
      <c r="J32" s="988"/>
      <c r="K32" s="1048"/>
      <c r="L32" s="1048"/>
      <c r="M32" s="1049"/>
      <c r="N32" s="1048"/>
      <c r="O32" s="1048"/>
      <c r="P32" s="1048"/>
      <c r="Q32" s="1048"/>
      <c r="R32" s="1048"/>
      <c r="S32" s="1048"/>
      <c r="T32" s="1048"/>
      <c r="U32" s="1048"/>
      <c r="V32" s="1048"/>
      <c r="W32" s="1050"/>
      <c r="X32" s="1050"/>
      <c r="Y32" s="1050"/>
      <c r="Z32" s="1050"/>
      <c r="AA32" s="1050"/>
      <c r="AB32" s="1050"/>
      <c r="AC32" s="1050"/>
      <c r="AD32" s="1050"/>
      <c r="AE32" s="1050"/>
      <c r="AF32" s="1050"/>
      <c r="AG32" s="1050"/>
      <c r="AH32" s="1050"/>
      <c r="AI32" s="1050"/>
      <c r="AJ32" s="1014">
        <v>26</v>
      </c>
      <c r="AK32" s="1019" t="s">
        <v>1914</v>
      </c>
      <c r="AL32" s="1020" t="s">
        <v>1948</v>
      </c>
      <c r="AM32" s="1050"/>
      <c r="AN32" s="1050"/>
      <c r="AO32" s="1050"/>
      <c r="AP32" s="1050"/>
      <c r="AQ32" s="1050"/>
      <c r="AR32" s="1050"/>
      <c r="AS32" s="1050"/>
      <c r="AT32" s="1050"/>
      <c r="AU32" s="1050"/>
      <c r="AV32" s="1050"/>
      <c r="AW32" s="1050"/>
      <c r="AX32" s="1050"/>
      <c r="AY32" s="1001"/>
      <c r="AZ32" s="1004" t="s">
        <v>1865</v>
      </c>
      <c r="BA32" s="991">
        <v>5400</v>
      </c>
      <c r="BB32" s="991">
        <v>5400</v>
      </c>
      <c r="BC32" s="991"/>
      <c r="BD32" s="1004" t="s">
        <v>1865</v>
      </c>
      <c r="BE32" s="991">
        <v>5400</v>
      </c>
      <c r="BF32" s="991">
        <v>5400</v>
      </c>
      <c r="BG32" s="991"/>
      <c r="BH32" s="991" t="s">
        <v>1913</v>
      </c>
      <c r="BI32" s="1005">
        <v>26</v>
      </c>
      <c r="BJ32" s="997" t="s">
        <v>1911</v>
      </c>
      <c r="BK32" s="991" t="s">
        <v>1912</v>
      </c>
      <c r="BL32" s="991">
        <v>5400</v>
      </c>
      <c r="BM32" s="991"/>
      <c r="BN32" s="991"/>
      <c r="BO32" s="991"/>
      <c r="BP32" s="991"/>
      <c r="BQ32" s="991"/>
      <c r="BR32" s="991"/>
      <c r="BS32" s="991"/>
      <c r="BT32" s="991"/>
      <c r="BU32" s="991"/>
      <c r="BV32" s="991"/>
      <c r="BW32" s="991"/>
      <c r="BX32" s="991"/>
      <c r="BY32" s="991"/>
      <c r="BZ32" s="992"/>
      <c r="CA32" s="992"/>
      <c r="CB32" s="992"/>
      <c r="CC32" s="992"/>
      <c r="CD32" s="992"/>
      <c r="CE32" s="992"/>
      <c r="CF32" s="992"/>
      <c r="CG32" s="992"/>
      <c r="CH32" s="1016">
        <v>6</v>
      </c>
      <c r="CI32" s="992" t="str">
        <f t="shared" si="0"/>
        <v>पेठ</v>
      </c>
      <c r="CJ32" s="992"/>
      <c r="CK32" s="992"/>
      <c r="CL32" s="992"/>
      <c r="CM32" s="992"/>
      <c r="CN32" s="992"/>
      <c r="CO32" s="992"/>
      <c r="CP32" s="992"/>
      <c r="CQ32" s="992"/>
      <c r="CR32" s="992"/>
      <c r="CS32" s="992"/>
      <c r="CT32" s="992"/>
      <c r="CU32" s="992"/>
      <c r="CV32" s="992"/>
      <c r="CW32" s="992"/>
      <c r="CX32" s="992"/>
      <c r="CY32" s="992"/>
      <c r="CZ32" s="992"/>
      <c r="DA32" s="992"/>
      <c r="DB32" s="992"/>
      <c r="DC32" s="992"/>
      <c r="DD32" s="992"/>
      <c r="DE32" s="992"/>
      <c r="DF32" s="992"/>
      <c r="DG32" s="992"/>
      <c r="DH32" s="992"/>
      <c r="DI32" s="992"/>
      <c r="DJ32" s="992"/>
      <c r="DK32" s="992"/>
      <c r="DL32" s="992"/>
      <c r="DM32" s="992"/>
      <c r="DN32" s="1047"/>
      <c r="DO32" s="1050"/>
      <c r="DP32" s="994" t="s">
        <v>1124</v>
      </c>
      <c r="DQ32" s="991"/>
      <c r="DR32" s="991"/>
      <c r="DS32" s="1050"/>
      <c r="DT32" s="991"/>
      <c r="DU32" s="1050"/>
      <c r="DV32" s="1050"/>
      <c r="DW32" s="1050"/>
      <c r="DX32" s="1050"/>
      <c r="DY32" s="1050"/>
      <c r="DZ32" s="1050"/>
      <c r="EA32" s="1050"/>
      <c r="EB32" s="1050"/>
      <c r="EC32" s="994"/>
      <c r="ED32" s="1050"/>
      <c r="EE32" s="1050"/>
      <c r="EF32" s="1050"/>
      <c r="EG32" s="1050"/>
      <c r="EH32" s="1050"/>
      <c r="EI32" s="1050"/>
      <c r="EJ32" s="1012">
        <v>38838</v>
      </c>
      <c r="EK32" s="1050"/>
      <c r="EL32" s="1050"/>
      <c r="EM32" s="1050"/>
      <c r="EN32" s="1050"/>
      <c r="EO32" s="1050"/>
      <c r="EP32" s="1050"/>
      <c r="EQ32" s="1050"/>
    </row>
    <row r="33" spans="1:147" s="642" customFormat="1" ht="21.6" thickBot="1">
      <c r="A33" s="1328"/>
      <c r="B33" s="1338"/>
      <c r="C33" s="1339">
        <v>22255</v>
      </c>
      <c r="D33" s="1340" t="s">
        <v>1980</v>
      </c>
      <c r="E33" s="1142"/>
      <c r="F33" s="1288" t="str">
        <f t="shared" ca="1" si="1"/>
        <v>64 वर्ष, 2 महिना, 11 दिवस</v>
      </c>
      <c r="G33" s="1289"/>
      <c r="H33" s="1290"/>
      <c r="I33" s="988"/>
      <c r="J33" s="988"/>
      <c r="K33" s="1048"/>
      <c r="L33" s="1048"/>
      <c r="M33" s="1049"/>
      <c r="N33" s="1048"/>
      <c r="O33" s="1048"/>
      <c r="P33" s="1048"/>
      <c r="Q33" s="1048"/>
      <c r="R33" s="1048"/>
      <c r="S33" s="1048"/>
      <c r="T33" s="1048"/>
      <c r="U33" s="1048"/>
      <c r="V33" s="1048"/>
      <c r="W33" s="1050"/>
      <c r="X33" s="1050"/>
      <c r="Y33" s="1050"/>
      <c r="Z33" s="1050"/>
      <c r="AA33" s="1050"/>
      <c r="AB33" s="1050"/>
      <c r="AC33" s="1050"/>
      <c r="AD33" s="1050"/>
      <c r="AE33" s="1050"/>
      <c r="AF33" s="1050"/>
      <c r="AG33" s="1050"/>
      <c r="AH33" s="1050"/>
      <c r="AI33" s="1050"/>
      <c r="AJ33" s="1002">
        <v>27</v>
      </c>
      <c r="AK33" s="1019" t="s">
        <v>1915</v>
      </c>
      <c r="AL33" s="1020" t="s">
        <v>1949</v>
      </c>
      <c r="AM33" s="1050"/>
      <c r="AN33" s="1050"/>
      <c r="AO33" s="1050"/>
      <c r="AP33" s="1050"/>
      <c r="AQ33" s="1050"/>
      <c r="AR33" s="1050"/>
      <c r="AS33" s="1050"/>
      <c r="AT33" s="1050"/>
      <c r="AU33" s="1050"/>
      <c r="AV33" s="1050"/>
      <c r="AW33" s="1050"/>
      <c r="AX33" s="1050"/>
      <c r="AY33" s="1001"/>
      <c r="AZ33" s="1004" t="s">
        <v>1866</v>
      </c>
      <c r="BA33" s="991">
        <v>5500</v>
      </c>
      <c r="BB33" s="991">
        <v>5500</v>
      </c>
      <c r="BC33" s="991"/>
      <c r="BD33" s="1004" t="s">
        <v>1866</v>
      </c>
      <c r="BE33" s="991">
        <v>5500</v>
      </c>
      <c r="BF33" s="991">
        <v>5500</v>
      </c>
      <c r="BG33" s="991"/>
      <c r="BH33" s="991" t="s">
        <v>1914</v>
      </c>
      <c r="BI33" s="1005">
        <v>27</v>
      </c>
      <c r="BJ33" s="997" t="s">
        <v>1911</v>
      </c>
      <c r="BK33" s="991" t="s">
        <v>1912</v>
      </c>
      <c r="BL33" s="991">
        <v>5500</v>
      </c>
      <c r="BM33" s="991"/>
      <c r="BN33" s="991"/>
      <c r="BO33" s="991"/>
      <c r="BP33" s="991"/>
      <c r="BQ33" s="991"/>
      <c r="BR33" s="991"/>
      <c r="BS33" s="991"/>
      <c r="BT33" s="991"/>
      <c r="BU33" s="991"/>
      <c r="BV33" s="991"/>
      <c r="BW33" s="991"/>
      <c r="BX33" s="991"/>
      <c r="BY33" s="991"/>
      <c r="BZ33" s="992"/>
      <c r="CA33" s="992"/>
      <c r="CB33" s="992"/>
      <c r="CC33" s="992"/>
      <c r="CD33" s="992"/>
      <c r="CE33" s="992"/>
      <c r="CF33" s="992"/>
      <c r="CG33" s="992"/>
      <c r="CH33" s="1016">
        <v>7</v>
      </c>
      <c r="CI33" s="992" t="str">
        <f t="shared" si="0"/>
        <v>दिंडोरी</v>
      </c>
      <c r="CJ33" s="992"/>
      <c r="CK33" s="992"/>
      <c r="CL33" s="992"/>
      <c r="CM33" s="992"/>
      <c r="CN33" s="992"/>
      <c r="CO33" s="992"/>
      <c r="CP33" s="992"/>
      <c r="CQ33" s="992"/>
      <c r="CR33" s="992"/>
      <c r="CS33" s="992"/>
      <c r="CT33" s="992"/>
      <c r="CU33" s="992"/>
      <c r="CV33" s="992"/>
      <c r="CW33" s="992"/>
      <c r="CX33" s="992"/>
      <c r="CY33" s="992"/>
      <c r="CZ33" s="992"/>
      <c r="DA33" s="992"/>
      <c r="DB33" s="992"/>
      <c r="DC33" s="992"/>
      <c r="DD33" s="992"/>
      <c r="DE33" s="992"/>
      <c r="DF33" s="992"/>
      <c r="DG33" s="992"/>
      <c r="DH33" s="992"/>
      <c r="DI33" s="992"/>
      <c r="DJ33" s="992"/>
      <c r="DK33" s="992"/>
      <c r="DL33" s="992"/>
      <c r="DM33" s="992"/>
      <c r="DN33" s="1047"/>
      <c r="DO33" s="1050"/>
      <c r="DP33" s="994" t="s">
        <v>1125</v>
      </c>
      <c r="DQ33" s="991"/>
      <c r="DR33" s="991"/>
      <c r="DS33" s="1050"/>
      <c r="DT33" s="991"/>
      <c r="DU33" s="1050"/>
      <c r="DV33" s="1050"/>
      <c r="DW33" s="1050"/>
      <c r="DX33" s="1050"/>
      <c r="DY33" s="1050"/>
      <c r="DZ33" s="1050"/>
      <c r="EA33" s="1050"/>
      <c r="EB33" s="1050"/>
      <c r="EC33" s="994"/>
      <c r="ED33" s="1050"/>
      <c r="EE33" s="1050"/>
      <c r="EF33" s="1050"/>
      <c r="EG33" s="1050"/>
      <c r="EH33" s="1050"/>
      <c r="EI33" s="1050"/>
      <c r="EJ33" s="1012">
        <v>38869</v>
      </c>
      <c r="EK33" s="1050"/>
      <c r="EL33" s="1050"/>
      <c r="EM33" s="1050"/>
      <c r="EN33" s="1050"/>
      <c r="EO33" s="1050"/>
      <c r="EP33" s="1050"/>
      <c r="EQ33" s="1050"/>
    </row>
    <row r="34" spans="1:147" s="646" customFormat="1" ht="21.6" thickBot="1">
      <c r="A34" s="1329" t="s">
        <v>2071</v>
      </c>
      <c r="B34" s="1329"/>
      <c r="C34" s="1201" t="s">
        <v>2072</v>
      </c>
      <c r="D34" s="1185" t="s">
        <v>1971</v>
      </c>
      <c r="E34" s="1132"/>
      <c r="F34" s="1132"/>
      <c r="G34" s="1157"/>
      <c r="H34" s="1053"/>
      <c r="I34" s="1053"/>
      <c r="J34" s="1053"/>
      <c r="K34" s="1054"/>
      <c r="L34" s="1054"/>
      <c r="M34" s="1055"/>
      <c r="N34" s="1054"/>
      <c r="O34" s="1054"/>
      <c r="P34" s="1054"/>
      <c r="Q34" s="1054"/>
      <c r="R34" s="1054"/>
      <c r="S34" s="1054"/>
      <c r="T34" s="1054"/>
      <c r="U34" s="1054"/>
      <c r="V34" s="1054"/>
      <c r="W34" s="1056"/>
      <c r="X34" s="1056"/>
      <c r="Y34" s="1056"/>
      <c r="Z34" s="1056"/>
      <c r="AA34" s="1056"/>
      <c r="AB34" s="1056"/>
      <c r="AC34" s="1056"/>
      <c r="AD34" s="1056"/>
      <c r="AE34" s="1056"/>
      <c r="AF34" s="1056"/>
      <c r="AG34" s="1056"/>
      <c r="AH34" s="1056"/>
      <c r="AI34" s="1056"/>
      <c r="AJ34" s="1057">
        <v>28</v>
      </c>
      <c r="AK34" s="1058" t="s">
        <v>1915</v>
      </c>
      <c r="AL34" s="1059" t="s">
        <v>1949</v>
      </c>
      <c r="AM34" s="1056"/>
      <c r="AN34" s="1056"/>
      <c r="AO34" s="1056"/>
      <c r="AP34" s="1056"/>
      <c r="AQ34" s="1056"/>
      <c r="AR34" s="1056"/>
      <c r="AS34" s="1056"/>
      <c r="AT34" s="1056"/>
      <c r="AU34" s="1056"/>
      <c r="AV34" s="1056"/>
      <c r="AW34" s="1056"/>
      <c r="AX34" s="1056"/>
      <c r="AY34" s="1060"/>
      <c r="AZ34" s="1061" t="s">
        <v>1867</v>
      </c>
      <c r="BA34" s="1062">
        <v>5700</v>
      </c>
      <c r="BB34" s="1062">
        <v>5700</v>
      </c>
      <c r="BC34" s="1062"/>
      <c r="BD34" s="1061" t="s">
        <v>1867</v>
      </c>
      <c r="BE34" s="1062">
        <v>5700</v>
      </c>
      <c r="BF34" s="1062">
        <v>5700</v>
      </c>
      <c r="BG34" s="1062"/>
      <c r="BH34" s="1062" t="s">
        <v>1915</v>
      </c>
      <c r="BI34" s="1063">
        <v>28</v>
      </c>
      <c r="BJ34" s="1064" t="s">
        <v>1911</v>
      </c>
      <c r="BK34" s="1062" t="s">
        <v>1912</v>
      </c>
      <c r="BL34" s="1062">
        <v>5700</v>
      </c>
      <c r="BM34" s="1062"/>
      <c r="BN34" s="1062"/>
      <c r="BO34" s="1062"/>
      <c r="BP34" s="1062"/>
      <c r="BQ34" s="1062"/>
      <c r="BR34" s="1062"/>
      <c r="BS34" s="1062"/>
      <c r="BT34" s="1062"/>
      <c r="BU34" s="1062"/>
      <c r="BV34" s="1062"/>
      <c r="BW34" s="1062"/>
      <c r="BX34" s="1062"/>
      <c r="BY34" s="1062"/>
      <c r="BZ34" s="992"/>
      <c r="CA34" s="992"/>
      <c r="CB34" s="992"/>
      <c r="CC34" s="992"/>
      <c r="CD34" s="992"/>
      <c r="CE34" s="992"/>
      <c r="CF34" s="992"/>
      <c r="CG34" s="992"/>
      <c r="CH34" s="1016">
        <v>8</v>
      </c>
      <c r="CI34" s="992" t="str">
        <f t="shared" si="0"/>
        <v>चांदवड</v>
      </c>
      <c r="CJ34" s="992"/>
      <c r="CK34" s="992"/>
      <c r="CL34" s="992"/>
      <c r="CM34" s="992"/>
      <c r="CN34" s="992"/>
      <c r="CO34" s="992"/>
      <c r="CP34" s="992"/>
      <c r="CQ34" s="992"/>
      <c r="CR34" s="992"/>
      <c r="CS34" s="992"/>
      <c r="CT34" s="992"/>
      <c r="CU34" s="992"/>
      <c r="CV34" s="992"/>
      <c r="CW34" s="992"/>
      <c r="CX34" s="992"/>
      <c r="CY34" s="992"/>
      <c r="CZ34" s="992"/>
      <c r="DA34" s="992"/>
      <c r="DB34" s="992"/>
      <c r="DC34" s="992"/>
      <c r="DD34" s="992"/>
      <c r="DE34" s="992"/>
      <c r="DF34" s="992"/>
      <c r="DG34" s="992"/>
      <c r="DH34" s="992"/>
      <c r="DI34" s="992"/>
      <c r="DJ34" s="992"/>
      <c r="DK34" s="992"/>
      <c r="DL34" s="992"/>
      <c r="DM34" s="992"/>
      <c r="DN34" s="1047"/>
      <c r="DO34" s="1056"/>
      <c r="DP34" s="1065" t="s">
        <v>1126</v>
      </c>
      <c r="DQ34" s="1062"/>
      <c r="DR34" s="1062"/>
      <c r="DS34" s="1056"/>
      <c r="DT34" s="1062"/>
      <c r="DU34" s="1056"/>
      <c r="DV34" s="1056"/>
      <c r="DW34" s="1056"/>
      <c r="DX34" s="1056"/>
      <c r="DY34" s="1056"/>
      <c r="DZ34" s="1056"/>
      <c r="EA34" s="1056"/>
      <c r="EB34" s="1056"/>
      <c r="EC34" s="1065"/>
      <c r="ED34" s="1056"/>
      <c r="EE34" s="1056"/>
      <c r="EF34" s="1056"/>
      <c r="EG34" s="1056"/>
      <c r="EH34" s="1056"/>
      <c r="EI34" s="1056"/>
      <c r="EJ34" s="1012">
        <v>38899</v>
      </c>
      <c r="EK34" s="1056"/>
      <c r="EL34" s="1056"/>
      <c r="EM34" s="1056"/>
      <c r="EN34" s="1056"/>
      <c r="EO34" s="1056"/>
      <c r="EP34" s="1056"/>
      <c r="EQ34" s="1056"/>
    </row>
    <row r="35" spans="1:147" s="646" customFormat="1" ht="21.6" thickBot="1">
      <c r="A35" s="1329"/>
      <c r="B35" s="1329"/>
      <c r="C35" s="1133">
        <f>EDATE(D35,K35)</f>
        <v>49918</v>
      </c>
      <c r="D35" s="1133">
        <f>C8</f>
        <v>50191</v>
      </c>
      <c r="E35" s="1132"/>
      <c r="F35" s="1132"/>
      <c r="G35" s="1157"/>
      <c r="H35" s="1053"/>
      <c r="I35" s="1066">
        <f>EDATE(D35,K35)</f>
        <v>49918</v>
      </c>
      <c r="J35" s="1053"/>
      <c r="K35" s="1054">
        <v>-9</v>
      </c>
      <c r="L35" s="1054"/>
      <c r="M35" s="1055"/>
      <c r="N35" s="1054"/>
      <c r="O35" s="1054"/>
      <c r="P35" s="1054"/>
      <c r="Q35" s="1054"/>
      <c r="R35" s="1054"/>
      <c r="S35" s="1054"/>
      <c r="T35" s="1054"/>
      <c r="U35" s="1054"/>
      <c r="V35" s="1054"/>
      <c r="W35" s="1056"/>
      <c r="X35" s="1056"/>
      <c r="Y35" s="1056"/>
      <c r="Z35" s="1056"/>
      <c r="AA35" s="1056"/>
      <c r="AB35" s="1056"/>
      <c r="AC35" s="1056"/>
      <c r="AD35" s="1056"/>
      <c r="AE35" s="1056"/>
      <c r="AF35" s="1056"/>
      <c r="AG35" s="1056"/>
      <c r="AH35" s="1056"/>
      <c r="AI35" s="1056"/>
      <c r="AJ35" s="1067">
        <v>29</v>
      </c>
      <c r="AK35" s="1067" t="s">
        <v>1916</v>
      </c>
      <c r="AL35" s="1068" t="s">
        <v>1950</v>
      </c>
      <c r="AM35" s="1056"/>
      <c r="AN35" s="1056"/>
      <c r="AO35" s="1056"/>
      <c r="AP35" s="1056"/>
      <c r="AQ35" s="1056"/>
      <c r="AR35" s="1056"/>
      <c r="AS35" s="1056"/>
      <c r="AT35" s="1056"/>
      <c r="AU35" s="1056"/>
      <c r="AV35" s="1056"/>
      <c r="AW35" s="1056"/>
      <c r="AX35" s="1056"/>
      <c r="AY35" s="1060"/>
      <c r="AZ35" s="1061" t="s">
        <v>1868</v>
      </c>
      <c r="BA35" s="1062">
        <v>5800</v>
      </c>
      <c r="BB35" s="1062">
        <v>5800</v>
      </c>
      <c r="BC35" s="1062"/>
      <c r="BD35" s="1061" t="s">
        <v>1868</v>
      </c>
      <c r="BE35" s="1062">
        <v>5800</v>
      </c>
      <c r="BF35" s="1062">
        <v>5800</v>
      </c>
      <c r="BG35" s="1062"/>
      <c r="BH35" s="1062" t="s">
        <v>1915</v>
      </c>
      <c r="BI35" s="1063">
        <v>29</v>
      </c>
      <c r="BJ35" s="1064" t="s">
        <v>1911</v>
      </c>
      <c r="BK35" s="1062" t="s">
        <v>1912</v>
      </c>
      <c r="BL35" s="1062">
        <v>5800</v>
      </c>
      <c r="BM35" s="1062"/>
      <c r="BN35" s="1062"/>
      <c r="BO35" s="1062"/>
      <c r="BP35" s="1062"/>
      <c r="BQ35" s="1062"/>
      <c r="BR35" s="1062"/>
      <c r="BS35" s="1062"/>
      <c r="BT35" s="1062"/>
      <c r="BU35" s="1062"/>
      <c r="BV35" s="1062"/>
      <c r="BW35" s="1062"/>
      <c r="BX35" s="1062"/>
      <c r="BY35" s="1062"/>
      <c r="BZ35" s="992"/>
      <c r="CA35" s="992"/>
      <c r="CB35" s="992"/>
      <c r="CC35" s="992"/>
      <c r="CD35" s="992"/>
      <c r="CE35" s="992"/>
      <c r="CF35" s="992"/>
      <c r="CG35" s="992"/>
      <c r="CH35" s="1016">
        <v>9</v>
      </c>
      <c r="CI35" s="992" t="str">
        <f t="shared" si="0"/>
        <v>निफाड</v>
      </c>
      <c r="CJ35" s="992"/>
      <c r="CK35" s="992"/>
      <c r="CL35" s="992"/>
      <c r="CM35" s="992"/>
      <c r="CN35" s="992"/>
      <c r="CO35" s="992"/>
      <c r="CP35" s="992"/>
      <c r="CQ35" s="992"/>
      <c r="CR35" s="992"/>
      <c r="CS35" s="992"/>
      <c r="CT35" s="992"/>
      <c r="CU35" s="992"/>
      <c r="CV35" s="992"/>
      <c r="CW35" s="992"/>
      <c r="CX35" s="992"/>
      <c r="CY35" s="992"/>
      <c r="CZ35" s="992"/>
      <c r="DA35" s="992"/>
      <c r="DB35" s="992"/>
      <c r="DC35" s="992"/>
      <c r="DD35" s="992"/>
      <c r="DE35" s="992"/>
      <c r="DF35" s="992"/>
      <c r="DG35" s="992"/>
      <c r="DH35" s="992"/>
      <c r="DI35" s="992"/>
      <c r="DJ35" s="992"/>
      <c r="DK35" s="992"/>
      <c r="DL35" s="992"/>
      <c r="DM35" s="992"/>
      <c r="DN35" s="1047"/>
      <c r="DO35" s="1056"/>
      <c r="DP35" s="1065" t="s">
        <v>1127</v>
      </c>
      <c r="DQ35" s="1062"/>
      <c r="DR35" s="1062"/>
      <c r="DS35" s="1062"/>
      <c r="DT35" s="1062"/>
      <c r="DU35" s="1056"/>
      <c r="DV35" s="1056"/>
      <c r="DW35" s="1056"/>
      <c r="DX35" s="1056"/>
      <c r="DY35" s="1056"/>
      <c r="DZ35" s="1056"/>
      <c r="EA35" s="1056"/>
      <c r="EB35" s="1056"/>
      <c r="EC35" s="1065"/>
      <c r="ED35" s="1056"/>
      <c r="EE35" s="1056"/>
      <c r="EF35" s="1056"/>
      <c r="EG35" s="1056"/>
      <c r="EH35" s="1056"/>
      <c r="EI35" s="1056"/>
      <c r="EJ35" s="1012">
        <v>38930</v>
      </c>
      <c r="EK35" s="1056"/>
      <c r="EL35" s="1056"/>
      <c r="EM35" s="1056"/>
      <c r="EN35" s="1056"/>
      <c r="EO35" s="1056"/>
      <c r="EP35" s="1056"/>
      <c r="EQ35" s="1056"/>
    </row>
    <row r="36" spans="1:147" s="642" customFormat="1" ht="21.6" thickBot="1">
      <c r="A36" s="1328" t="s">
        <v>1969</v>
      </c>
      <c r="B36" s="1328"/>
      <c r="C36" s="1328"/>
      <c r="D36" s="1135" t="s">
        <v>1970</v>
      </c>
      <c r="E36" s="1136" t="s">
        <v>1971</v>
      </c>
      <c r="F36" s="1137" t="s">
        <v>1971</v>
      </c>
      <c r="G36" s="1158" t="s">
        <v>145</v>
      </c>
      <c r="H36" s="1048"/>
      <c r="I36" s="988"/>
      <c r="J36" s="988"/>
      <c r="K36" s="1048"/>
      <c r="L36" s="1048"/>
      <c r="M36" s="1049"/>
      <c r="N36" s="1048"/>
      <c r="O36" s="1048"/>
      <c r="P36" s="1048"/>
      <c r="Q36" s="1048"/>
      <c r="R36" s="1048"/>
      <c r="S36" s="1048"/>
      <c r="T36" s="1048"/>
      <c r="U36" s="1048"/>
      <c r="V36" s="1048"/>
      <c r="W36" s="1050"/>
      <c r="X36" s="1050"/>
      <c r="Y36" s="1050"/>
      <c r="Z36" s="1050"/>
      <c r="AA36" s="1050"/>
      <c r="AB36" s="1050"/>
      <c r="AC36" s="1050"/>
      <c r="AD36" s="1050"/>
      <c r="AE36" s="1050"/>
      <c r="AF36" s="1050"/>
      <c r="AG36" s="1050"/>
      <c r="AH36" s="1050"/>
      <c r="AI36" s="1050"/>
      <c r="AJ36" s="1069">
        <v>30</v>
      </c>
      <c r="AK36" s="1069" t="s">
        <v>1917</v>
      </c>
      <c r="AL36" s="1070" t="s">
        <v>1951</v>
      </c>
      <c r="AM36" s="1050"/>
      <c r="AN36" s="1050"/>
      <c r="AO36" s="1050"/>
      <c r="AP36" s="1050"/>
      <c r="AQ36" s="1050"/>
      <c r="AR36" s="1050"/>
      <c r="AS36" s="1050"/>
      <c r="AT36" s="1050"/>
      <c r="AU36" s="1050"/>
      <c r="AV36" s="1050"/>
      <c r="AW36" s="1050"/>
      <c r="AX36" s="1050"/>
      <c r="AY36" s="1001"/>
      <c r="AZ36" s="1004" t="s">
        <v>1869</v>
      </c>
      <c r="BA36" s="991">
        <v>6600</v>
      </c>
      <c r="BB36" s="991">
        <v>6600</v>
      </c>
      <c r="BC36" s="991"/>
      <c r="BD36" s="1004" t="s">
        <v>1869</v>
      </c>
      <c r="BE36" s="991">
        <v>6600</v>
      </c>
      <c r="BF36" s="991">
        <v>6600</v>
      </c>
      <c r="BG36" s="991"/>
      <c r="BH36" s="991" t="s">
        <v>1916</v>
      </c>
      <c r="BI36" s="1005">
        <v>30</v>
      </c>
      <c r="BJ36" s="997" t="s">
        <v>1911</v>
      </c>
      <c r="BK36" s="991" t="s">
        <v>1912</v>
      </c>
      <c r="BL36" s="991">
        <v>6600</v>
      </c>
      <c r="BM36" s="991"/>
      <c r="BN36" s="991"/>
      <c r="BO36" s="991"/>
      <c r="BP36" s="991"/>
      <c r="BQ36" s="991"/>
      <c r="BR36" s="991"/>
      <c r="BS36" s="991"/>
      <c r="BT36" s="991"/>
      <c r="BU36" s="991"/>
      <c r="BV36" s="991"/>
      <c r="BW36" s="991"/>
      <c r="BX36" s="991"/>
      <c r="BY36" s="991"/>
      <c r="BZ36" s="992"/>
      <c r="CA36" s="992"/>
      <c r="CB36" s="992"/>
      <c r="CC36" s="992"/>
      <c r="CD36" s="992"/>
      <c r="CE36" s="992"/>
      <c r="CF36" s="992"/>
      <c r="CG36" s="992"/>
      <c r="CH36" s="1016">
        <v>10</v>
      </c>
      <c r="CI36" s="992" t="str">
        <f t="shared" si="0"/>
        <v>नांदगाव</v>
      </c>
      <c r="CJ36" s="992"/>
      <c r="CK36" s="992"/>
      <c r="CL36" s="992"/>
      <c r="CM36" s="992"/>
      <c r="CN36" s="992"/>
      <c r="CO36" s="992"/>
      <c r="CP36" s="992"/>
      <c r="CQ36" s="992"/>
      <c r="CR36" s="992"/>
      <c r="CS36" s="992"/>
      <c r="CT36" s="992"/>
      <c r="CU36" s="992"/>
      <c r="CV36" s="992"/>
      <c r="CW36" s="992"/>
      <c r="CX36" s="992"/>
      <c r="CY36" s="992"/>
      <c r="CZ36" s="992"/>
      <c r="DA36" s="992"/>
      <c r="DB36" s="992"/>
      <c r="DC36" s="992"/>
      <c r="DD36" s="992"/>
      <c r="DE36" s="992"/>
      <c r="DF36" s="992"/>
      <c r="DG36" s="992"/>
      <c r="DH36" s="992"/>
      <c r="DI36" s="992"/>
      <c r="DJ36" s="992"/>
      <c r="DK36" s="992"/>
      <c r="DL36" s="992"/>
      <c r="DM36" s="992"/>
      <c r="DN36" s="1047"/>
      <c r="DO36" s="1050"/>
      <c r="DP36" s="994" t="s">
        <v>1128</v>
      </c>
      <c r="DQ36" s="991"/>
      <c r="DR36" s="991"/>
      <c r="DS36" s="991"/>
      <c r="DT36" s="991"/>
      <c r="DU36" s="1050"/>
      <c r="DV36" s="1050"/>
      <c r="DW36" s="1050"/>
      <c r="DX36" s="1050"/>
      <c r="DY36" s="1050"/>
      <c r="DZ36" s="1050"/>
      <c r="EA36" s="1050"/>
      <c r="EB36" s="1050"/>
      <c r="EC36" s="994"/>
      <c r="ED36" s="1050"/>
      <c r="EE36" s="1050"/>
      <c r="EF36" s="1050"/>
      <c r="EG36" s="1050"/>
      <c r="EH36" s="1050"/>
      <c r="EI36" s="1050"/>
      <c r="EJ36" s="1012">
        <v>38961</v>
      </c>
      <c r="EK36" s="1050"/>
      <c r="EL36" s="1050"/>
      <c r="EM36" s="1050"/>
      <c r="EN36" s="1050"/>
      <c r="EO36" s="1050"/>
      <c r="EP36" s="1050"/>
      <c r="EQ36" s="1050"/>
    </row>
    <row r="37" spans="1:147" s="642" customFormat="1" ht="21.6" thickBot="1">
      <c r="A37" s="1328" t="s">
        <v>1968</v>
      </c>
      <c r="B37" s="1328"/>
      <c r="C37" s="1328"/>
      <c r="D37" s="1277">
        <v>67100</v>
      </c>
      <c r="E37" s="1138">
        <v>0</v>
      </c>
      <c r="F37" s="1139">
        <f>D37+E37</f>
        <v>67100</v>
      </c>
      <c r="G37" s="1158"/>
      <c r="H37" s="988"/>
      <c r="I37" s="988"/>
      <c r="J37" s="988"/>
      <c r="K37" s="1048"/>
      <c r="L37" s="1048"/>
      <c r="M37" s="1049"/>
      <c r="N37" s="1048"/>
      <c r="O37" s="1048"/>
      <c r="P37" s="1048"/>
      <c r="Q37" s="1048"/>
      <c r="R37" s="1048"/>
      <c r="S37" s="1048"/>
      <c r="T37" s="1048"/>
      <c r="U37" s="1048"/>
      <c r="V37" s="1048"/>
      <c r="W37" s="1050"/>
      <c r="X37" s="1050"/>
      <c r="Y37" s="1050"/>
      <c r="Z37" s="1050"/>
      <c r="AA37" s="1050"/>
      <c r="AB37" s="1050"/>
      <c r="AC37" s="1050"/>
      <c r="AD37" s="1050"/>
      <c r="AE37" s="1050"/>
      <c r="AF37" s="1050"/>
      <c r="AG37" s="1050"/>
      <c r="AH37" s="1050"/>
      <c r="AI37" s="1050"/>
      <c r="AJ37" s="1069">
        <v>31</v>
      </c>
      <c r="AK37" s="1069" t="s">
        <v>1918</v>
      </c>
      <c r="AL37" s="1070" t="s">
        <v>1952</v>
      </c>
      <c r="AM37" s="1050"/>
      <c r="AN37" s="1050"/>
      <c r="AO37" s="1050"/>
      <c r="AP37" s="1050"/>
      <c r="AQ37" s="1050"/>
      <c r="AR37" s="1050"/>
      <c r="AS37" s="1050"/>
      <c r="AT37" s="1050"/>
      <c r="AU37" s="1050"/>
      <c r="AV37" s="1050"/>
      <c r="AW37" s="1050"/>
      <c r="AX37" s="1050"/>
      <c r="AY37" s="1001"/>
      <c r="AZ37" s="1004" t="s">
        <v>1870</v>
      </c>
      <c r="BA37" s="991">
        <v>6900</v>
      </c>
      <c r="BB37" s="991">
        <v>6900</v>
      </c>
      <c r="BC37" s="991"/>
      <c r="BD37" s="1004" t="s">
        <v>1870</v>
      </c>
      <c r="BE37" s="991">
        <v>6900</v>
      </c>
      <c r="BF37" s="991">
        <v>6900</v>
      </c>
      <c r="BG37" s="991"/>
      <c r="BH37" s="991" t="s">
        <v>1917</v>
      </c>
      <c r="BI37" s="1005">
        <v>31</v>
      </c>
      <c r="BJ37" s="997" t="s">
        <v>1911</v>
      </c>
      <c r="BK37" s="991" t="s">
        <v>1912</v>
      </c>
      <c r="BL37" s="991">
        <v>6900</v>
      </c>
      <c r="BM37" s="991"/>
      <c r="BN37" s="991"/>
      <c r="BO37" s="991"/>
      <c r="BP37" s="991"/>
      <c r="BQ37" s="991"/>
      <c r="BR37" s="991"/>
      <c r="BS37" s="991"/>
      <c r="BT37" s="991"/>
      <c r="BU37" s="991"/>
      <c r="BV37" s="991"/>
      <c r="BW37" s="991"/>
      <c r="BX37" s="991"/>
      <c r="BY37" s="991"/>
      <c r="BZ37" s="992"/>
      <c r="CA37" s="992"/>
      <c r="CB37" s="992"/>
      <c r="CC37" s="992"/>
      <c r="CD37" s="992"/>
      <c r="CE37" s="992"/>
      <c r="CF37" s="992"/>
      <c r="CG37" s="992"/>
      <c r="CH37" s="1016">
        <v>11</v>
      </c>
      <c r="CI37" s="992" t="str">
        <f t="shared" si="0"/>
        <v>येवले</v>
      </c>
      <c r="CJ37" s="992"/>
      <c r="CK37" s="992"/>
      <c r="CL37" s="992"/>
      <c r="CM37" s="992"/>
      <c r="CN37" s="992"/>
      <c r="CO37" s="992"/>
      <c r="CP37" s="992"/>
      <c r="CQ37" s="992"/>
      <c r="CR37" s="992"/>
      <c r="CS37" s="992"/>
      <c r="CT37" s="992"/>
      <c r="CU37" s="992"/>
      <c r="CV37" s="992"/>
      <c r="CW37" s="992"/>
      <c r="CX37" s="992"/>
      <c r="CY37" s="992"/>
      <c r="CZ37" s="992"/>
      <c r="DA37" s="992"/>
      <c r="DB37" s="992"/>
      <c r="DC37" s="992"/>
      <c r="DD37" s="992"/>
      <c r="DE37" s="992"/>
      <c r="DF37" s="992"/>
      <c r="DG37" s="992"/>
      <c r="DH37" s="992"/>
      <c r="DI37" s="992"/>
      <c r="DJ37" s="992"/>
      <c r="DK37" s="992"/>
      <c r="DL37" s="992"/>
      <c r="DM37" s="992"/>
      <c r="DN37" s="1047"/>
      <c r="DO37" s="1050"/>
      <c r="DP37" s="994" t="s">
        <v>1129</v>
      </c>
      <c r="DQ37" s="991"/>
      <c r="DR37" s="991"/>
      <c r="DS37" s="991"/>
      <c r="DT37" s="991"/>
      <c r="DU37" s="1050"/>
      <c r="DV37" s="1050"/>
      <c r="DW37" s="1001"/>
      <c r="DX37" s="1050"/>
      <c r="DY37" s="1050"/>
      <c r="DZ37" s="1050"/>
      <c r="EA37" s="1050"/>
      <c r="EB37" s="1050"/>
      <c r="EC37" s="994"/>
      <c r="ED37" s="1050"/>
      <c r="EE37" s="1050"/>
      <c r="EF37" s="1050"/>
      <c r="EG37" s="1050"/>
      <c r="EH37" s="1050"/>
      <c r="EI37" s="1050"/>
      <c r="EJ37" s="1012">
        <v>38991</v>
      </c>
      <c r="EK37" s="1050"/>
      <c r="EL37" s="1050"/>
      <c r="EM37" s="1050"/>
      <c r="EN37" s="1050"/>
      <c r="EO37" s="1050"/>
      <c r="EP37" s="1050"/>
      <c r="EQ37" s="1050"/>
    </row>
    <row r="38" spans="1:147" s="642" customFormat="1" ht="24" thickBot="1">
      <c r="A38" s="1328" t="s">
        <v>1967</v>
      </c>
      <c r="B38" s="1328"/>
      <c r="C38" s="1328"/>
      <c r="D38" s="1263">
        <f>F49/10</f>
        <v>67100</v>
      </c>
      <c r="E38" s="1140"/>
      <c r="F38" s="1141"/>
      <c r="G38" s="1158"/>
      <c r="H38" s="988"/>
      <c r="I38" s="988"/>
      <c r="J38" s="988"/>
      <c r="K38" s="1048"/>
      <c r="L38" s="1048"/>
      <c r="M38" s="1049"/>
      <c r="N38" s="1048"/>
      <c r="O38" s="1048"/>
      <c r="P38" s="1048"/>
      <c r="Q38" s="1048"/>
      <c r="R38" s="1048"/>
      <c r="S38" s="1048"/>
      <c r="T38" s="1048"/>
      <c r="U38" s="1048"/>
      <c r="V38" s="1048"/>
      <c r="W38" s="1050"/>
      <c r="X38" s="1050"/>
      <c r="Y38" s="1050"/>
      <c r="Z38" s="1050"/>
      <c r="AA38" s="1050"/>
      <c r="AB38" s="1050"/>
      <c r="AC38" s="1050"/>
      <c r="AD38" s="1050"/>
      <c r="AE38" s="1050"/>
      <c r="AF38" s="1050"/>
      <c r="AG38" s="1050"/>
      <c r="AH38" s="1050"/>
      <c r="AI38" s="1050"/>
      <c r="AJ38" s="1069">
        <v>32</v>
      </c>
      <c r="AK38" s="1069" t="s">
        <v>1919</v>
      </c>
      <c r="AL38" s="1070" t="s">
        <v>1953</v>
      </c>
      <c r="AM38" s="1050"/>
      <c r="AN38" s="1050"/>
      <c r="AO38" s="1050"/>
      <c r="AP38" s="1050"/>
      <c r="AQ38" s="1050"/>
      <c r="AR38" s="1050"/>
      <c r="AS38" s="1050"/>
      <c r="AT38" s="1050"/>
      <c r="AU38" s="1050"/>
      <c r="AV38" s="1050"/>
      <c r="AW38" s="1050"/>
      <c r="AX38" s="1050"/>
      <c r="AY38" s="1050"/>
      <c r="AZ38" s="1071" t="s">
        <v>1871</v>
      </c>
      <c r="BA38" s="1071">
        <v>7600</v>
      </c>
      <c r="BB38" s="1071">
        <v>7600</v>
      </c>
      <c r="BC38" s="1071"/>
      <c r="BD38" s="1071" t="s">
        <v>1871</v>
      </c>
      <c r="BE38" s="1071">
        <v>7600</v>
      </c>
      <c r="BF38" s="1071">
        <v>7600</v>
      </c>
      <c r="BG38" s="991"/>
      <c r="BH38" s="991" t="s">
        <v>1918</v>
      </c>
      <c r="BI38" s="1071">
        <v>32</v>
      </c>
      <c r="BJ38" s="1071" t="s">
        <v>1911</v>
      </c>
      <c r="BK38" s="1071" t="s">
        <v>1912</v>
      </c>
      <c r="BL38" s="1071">
        <v>7600</v>
      </c>
      <c r="BM38" s="991"/>
      <c r="BN38" s="991"/>
      <c r="BO38" s="991"/>
      <c r="BP38" s="991"/>
      <c r="BQ38" s="991"/>
      <c r="BR38" s="991"/>
      <c r="BS38" s="991"/>
      <c r="BT38" s="991"/>
      <c r="BU38" s="991"/>
      <c r="BV38" s="991"/>
      <c r="BW38" s="991"/>
      <c r="BX38" s="991"/>
      <c r="BY38" s="991"/>
      <c r="BZ38" s="992"/>
      <c r="CA38" s="992"/>
      <c r="CB38" s="992"/>
      <c r="CC38" s="992"/>
      <c r="CD38" s="992"/>
      <c r="CE38" s="992"/>
      <c r="CF38" s="992"/>
      <c r="CG38" s="992"/>
      <c r="CH38" s="1016">
        <v>12</v>
      </c>
      <c r="CI38" s="992" t="str">
        <f t="shared" si="0"/>
        <v>इगतपुरी</v>
      </c>
      <c r="CJ38" s="992"/>
      <c r="CK38" s="992"/>
      <c r="CL38" s="992"/>
      <c r="CM38" s="992"/>
      <c r="CN38" s="992"/>
      <c r="CO38" s="992"/>
      <c r="CP38" s="992"/>
      <c r="CQ38" s="992"/>
      <c r="CR38" s="992"/>
      <c r="CS38" s="992"/>
      <c r="CT38" s="992"/>
      <c r="CU38" s="992"/>
      <c r="CV38" s="992"/>
      <c r="CW38" s="992"/>
      <c r="CX38" s="992"/>
      <c r="CY38" s="992"/>
      <c r="CZ38" s="992"/>
      <c r="DA38" s="992"/>
      <c r="DB38" s="992"/>
      <c r="DC38" s="992"/>
      <c r="DD38" s="992"/>
      <c r="DE38" s="992"/>
      <c r="DF38" s="992"/>
      <c r="DG38" s="992"/>
      <c r="DH38" s="992"/>
      <c r="DI38" s="992"/>
      <c r="DJ38" s="992"/>
      <c r="DK38" s="992"/>
      <c r="DL38" s="992"/>
      <c r="DM38" s="992"/>
      <c r="DN38" s="1047"/>
      <c r="DO38" s="1050"/>
      <c r="DP38" s="994" t="s">
        <v>1130</v>
      </c>
      <c r="DQ38" s="991"/>
      <c r="DR38" s="991"/>
      <c r="DS38" s="991"/>
      <c r="DT38" s="991"/>
      <c r="DU38" s="1050"/>
      <c r="DV38" s="1050"/>
      <c r="DW38" s="1050"/>
      <c r="DX38" s="1050"/>
      <c r="DY38" s="1050"/>
      <c r="DZ38" s="1050"/>
      <c r="EA38" s="1050"/>
      <c r="EB38" s="1050"/>
      <c r="EC38" s="994"/>
      <c r="ED38" s="1050"/>
      <c r="EE38" s="1050"/>
      <c r="EF38" s="1050"/>
      <c r="EG38" s="1050"/>
      <c r="EH38" s="1050"/>
      <c r="EI38" s="1050"/>
      <c r="EJ38" s="1012">
        <v>39022</v>
      </c>
      <c r="EK38" s="1050"/>
      <c r="EL38" s="1050"/>
      <c r="EM38" s="1050"/>
      <c r="EN38" s="1050"/>
      <c r="EO38" s="1050"/>
      <c r="EP38" s="1050"/>
      <c r="EQ38" s="1050"/>
    </row>
    <row r="39" spans="1:147" s="642" customFormat="1" ht="21.6" thickBot="1">
      <c r="A39" s="1328">
        <v>1</v>
      </c>
      <c r="B39" s="1328" t="str">
        <f>IF(D35&lt;(EOMONTH(C35,0)),"",CHOOSE(MONTH(TEXT(EOMONTH(C35,0),"mmm-yyyy")),"जानेवारी","फेब्रुवारी","मार्च","एप्रिल","मे","जून","जुलै","ऑगस्ट","सप्टेंबर","ऑक्टोबर","नोव्हेंबर","डिसेंबर")&amp;"-"&amp;YEAR(TEXT(EOMONTH(C35,0),"mmm-yyyy")))</f>
        <v>ऑगस्ट-2036</v>
      </c>
      <c r="C39" s="1328"/>
      <c r="D39" s="1143">
        <f>F37</f>
        <v>67100</v>
      </c>
      <c r="E39" s="1144">
        <f>E37</f>
        <v>0</v>
      </c>
      <c r="F39" s="1139">
        <f>D39+E39</f>
        <v>67100</v>
      </c>
      <c r="G39" s="1158"/>
      <c r="H39" s="988"/>
      <c r="I39" s="988"/>
      <c r="J39" s="988"/>
      <c r="K39" s="1048"/>
      <c r="L39" s="1048"/>
      <c r="M39" s="1049"/>
      <c r="N39" s="1048"/>
      <c r="O39" s="1048"/>
      <c r="P39" s="1048"/>
      <c r="Q39" s="1048"/>
      <c r="R39" s="1048"/>
      <c r="S39" s="1048"/>
      <c r="T39" s="1048"/>
      <c r="U39" s="1048"/>
      <c r="V39" s="1048"/>
      <c r="W39" s="1050"/>
      <c r="X39" s="1050"/>
      <c r="Y39" s="1050"/>
      <c r="Z39" s="1050"/>
      <c r="AA39" s="1050"/>
      <c r="AB39" s="1050"/>
      <c r="AC39" s="1050"/>
      <c r="AD39" s="1050"/>
      <c r="AE39" s="1050"/>
      <c r="AF39" s="1050"/>
      <c r="AG39" s="1050"/>
      <c r="AH39" s="1050"/>
      <c r="AI39" s="1050"/>
      <c r="AJ39" s="1002">
        <v>33</v>
      </c>
      <c r="AK39" s="1019" t="s">
        <v>1920</v>
      </c>
      <c r="AL39" s="1020" t="s">
        <v>1954</v>
      </c>
      <c r="AM39" s="1050"/>
      <c r="AN39" s="1050"/>
      <c r="AO39" s="1050"/>
      <c r="AP39" s="1050"/>
      <c r="AQ39" s="1050"/>
      <c r="AR39" s="1050"/>
      <c r="AS39" s="1050"/>
      <c r="AT39" s="1050"/>
      <c r="AU39" s="1050"/>
      <c r="AV39" s="1050"/>
      <c r="AW39" s="1050"/>
      <c r="AX39" s="1050"/>
      <c r="AY39" s="1050"/>
      <c r="AZ39" s="1071" t="s">
        <v>1872</v>
      </c>
      <c r="BA39" s="1071">
        <v>7900</v>
      </c>
      <c r="BB39" s="1071">
        <v>7900</v>
      </c>
      <c r="BC39" s="1071"/>
      <c r="BD39" s="1071" t="s">
        <v>1872</v>
      </c>
      <c r="BE39" s="1071">
        <v>7900</v>
      </c>
      <c r="BF39" s="1071">
        <v>7900</v>
      </c>
      <c r="BG39" s="991"/>
      <c r="BH39" s="1071" t="s">
        <v>1919</v>
      </c>
      <c r="BI39" s="1071">
        <v>33</v>
      </c>
      <c r="BJ39" s="1071" t="s">
        <v>1911</v>
      </c>
      <c r="BK39" s="1071" t="s">
        <v>1912</v>
      </c>
      <c r="BL39" s="1071">
        <v>7900</v>
      </c>
      <c r="BM39" s="1071"/>
      <c r="BN39" s="1071"/>
      <c r="BO39" s="991"/>
      <c r="BP39" s="991"/>
      <c r="BQ39" s="991"/>
      <c r="BR39" s="991"/>
      <c r="BS39" s="991"/>
      <c r="BT39" s="991"/>
      <c r="BU39" s="991"/>
      <c r="BV39" s="991"/>
      <c r="BW39" s="991"/>
      <c r="BX39" s="991"/>
      <c r="BY39" s="991"/>
      <c r="BZ39" s="992"/>
      <c r="CA39" s="992"/>
      <c r="CB39" s="992"/>
      <c r="CC39" s="992"/>
      <c r="CD39" s="992"/>
      <c r="CE39" s="992"/>
      <c r="CF39" s="992"/>
      <c r="CG39" s="992"/>
      <c r="CH39" s="1016">
        <v>13</v>
      </c>
      <c r="CI39" s="992" t="str">
        <f t="shared" si="0"/>
        <v>सिन्नर</v>
      </c>
      <c r="CJ39" s="992"/>
      <c r="CK39" s="992"/>
      <c r="CL39" s="992"/>
      <c r="CM39" s="992"/>
      <c r="CN39" s="992"/>
      <c r="CO39" s="992"/>
      <c r="CP39" s="992"/>
      <c r="CQ39" s="992"/>
      <c r="CR39" s="992"/>
      <c r="CS39" s="992"/>
      <c r="CT39" s="992"/>
      <c r="CU39" s="992"/>
      <c r="CV39" s="992"/>
      <c r="CW39" s="992"/>
      <c r="CX39" s="992"/>
      <c r="CY39" s="992"/>
      <c r="CZ39" s="992"/>
      <c r="DA39" s="992"/>
      <c r="DB39" s="992"/>
      <c r="DC39" s="992"/>
      <c r="DD39" s="992"/>
      <c r="DE39" s="992"/>
      <c r="DF39" s="992"/>
      <c r="DG39" s="992"/>
      <c r="DH39" s="992"/>
      <c r="DI39" s="992"/>
      <c r="DJ39" s="992"/>
      <c r="DK39" s="992"/>
      <c r="DL39" s="992"/>
      <c r="DM39" s="992"/>
      <c r="DN39" s="1047"/>
      <c r="DO39" s="1050"/>
      <c r="DP39" s="994" t="s">
        <v>1131</v>
      </c>
      <c r="DQ39" s="991"/>
      <c r="DR39" s="991"/>
      <c r="DS39" s="991"/>
      <c r="DT39" s="991"/>
      <c r="DU39" s="1050"/>
      <c r="DV39" s="1050"/>
      <c r="DW39" s="1050"/>
      <c r="DX39" s="1050"/>
      <c r="DY39" s="1050"/>
      <c r="DZ39" s="1050"/>
      <c r="EA39" s="1050"/>
      <c r="EB39" s="1050"/>
      <c r="EC39" s="994"/>
      <c r="ED39" s="1050"/>
      <c r="EE39" s="1050"/>
      <c r="EF39" s="1050"/>
      <c r="EG39" s="1050"/>
      <c r="EH39" s="1050"/>
      <c r="EI39" s="1050"/>
      <c r="EJ39" s="1012">
        <v>39052</v>
      </c>
      <c r="EK39" s="1050"/>
      <c r="EL39" s="1050"/>
      <c r="EM39" s="1050"/>
      <c r="EN39" s="1050"/>
      <c r="EO39" s="1050"/>
      <c r="EP39" s="1050"/>
      <c r="EQ39" s="1050"/>
    </row>
    <row r="40" spans="1:147" s="642" customFormat="1" ht="21.6" thickBot="1">
      <c r="A40" s="1328">
        <v>2</v>
      </c>
      <c r="B40" s="1328" t="str">
        <f>IF(D35&lt;(EOMONTH(C35,1)),"",CHOOSE(MONTH(TEXT(EOMONTH(C35,1),"mmm-yyyy")),"जानेवारी","फेब्रुवारी","मार्च","एप्रिल","मे","जून","जुलै","ऑगस्ट","सप्टेंबर","ऑक्टोबर","नोव्हेंबर","डिसेंबर")&amp;"-"&amp;YEAR(TEXT(EOMONTH(C35,1),"mmm-yyyy")))</f>
        <v>सप्टेंबर-2036</v>
      </c>
      <c r="C40" s="1328"/>
      <c r="D40" s="1145">
        <f>D39</f>
        <v>67100</v>
      </c>
      <c r="E40" s="1138">
        <f>E39</f>
        <v>0</v>
      </c>
      <c r="F40" s="1146">
        <f t="shared" ref="F40:F48" si="2">D40+E40</f>
        <v>67100</v>
      </c>
      <c r="G40" s="1158"/>
      <c r="H40" s="988"/>
      <c r="I40" s="988"/>
      <c r="J40" s="988"/>
      <c r="K40" s="1048"/>
      <c r="L40" s="1048"/>
      <c r="M40" s="1049"/>
      <c r="N40" s="1048"/>
      <c r="O40" s="1048"/>
      <c r="P40" s="1048"/>
      <c r="Q40" s="1048"/>
      <c r="R40" s="1048"/>
      <c r="S40" s="1048"/>
      <c r="T40" s="1048"/>
      <c r="U40" s="1048"/>
      <c r="V40" s="1048"/>
      <c r="W40" s="1050"/>
      <c r="X40" s="1050"/>
      <c r="Y40" s="1050"/>
      <c r="Z40" s="1050"/>
      <c r="AA40" s="1050"/>
      <c r="AB40" s="1050"/>
      <c r="AC40" s="1050"/>
      <c r="AD40" s="1050"/>
      <c r="AE40" s="1050"/>
      <c r="AF40" s="1050"/>
      <c r="AG40" s="1050"/>
      <c r="AH40" s="1050"/>
      <c r="AI40" s="1050"/>
      <c r="AJ40" s="1014">
        <v>34</v>
      </c>
      <c r="AK40" s="1019" t="s">
        <v>1923</v>
      </c>
      <c r="AL40" s="1020" t="s">
        <v>1955</v>
      </c>
      <c r="AM40" s="1050"/>
      <c r="AN40" s="1050"/>
      <c r="AO40" s="1050"/>
      <c r="AP40" s="1050"/>
      <c r="AQ40" s="1050"/>
      <c r="AR40" s="1050"/>
      <c r="AS40" s="1050"/>
      <c r="AT40" s="1050"/>
      <c r="AU40" s="1050"/>
      <c r="AV40" s="1050"/>
      <c r="AW40" s="1050"/>
      <c r="AX40" s="1050"/>
      <c r="AY40" s="1050"/>
      <c r="AZ40" s="1071" t="s">
        <v>1873</v>
      </c>
      <c r="BA40" s="1071">
        <v>8700</v>
      </c>
      <c r="BB40" s="1071">
        <v>8700</v>
      </c>
      <c r="BC40" s="1071"/>
      <c r="BD40" s="1071" t="s">
        <v>1873</v>
      </c>
      <c r="BE40" s="1071">
        <v>8700</v>
      </c>
      <c r="BF40" s="1071">
        <v>8700</v>
      </c>
      <c r="BG40" s="991"/>
      <c r="BH40" s="1071" t="s">
        <v>1920</v>
      </c>
      <c r="BI40" s="1071">
        <v>34</v>
      </c>
      <c r="BJ40" s="1071" t="s">
        <v>1921</v>
      </c>
      <c r="BK40" s="1071" t="s">
        <v>1922</v>
      </c>
      <c r="BL40" s="1071">
        <v>8700</v>
      </c>
      <c r="BM40" s="1071"/>
      <c r="BN40" s="1071"/>
      <c r="BO40" s="991"/>
      <c r="BP40" s="991"/>
      <c r="BQ40" s="991"/>
      <c r="BR40" s="991"/>
      <c r="BS40" s="991"/>
      <c r="BT40" s="991"/>
      <c r="BU40" s="991"/>
      <c r="BV40" s="991"/>
      <c r="BW40" s="991"/>
      <c r="BX40" s="991"/>
      <c r="BY40" s="991"/>
      <c r="BZ40" s="992"/>
      <c r="CA40" s="992"/>
      <c r="CB40" s="992"/>
      <c r="CC40" s="992"/>
      <c r="CD40" s="992"/>
      <c r="CE40" s="992"/>
      <c r="CF40" s="992"/>
      <c r="CG40" s="992"/>
      <c r="CH40" s="1016">
        <v>14</v>
      </c>
      <c r="CI40" s="992" t="str">
        <f t="shared" si="0"/>
        <v>त्र्यंबकेश्वर</v>
      </c>
      <c r="CJ40" s="992"/>
      <c r="CK40" s="992"/>
      <c r="CL40" s="992"/>
      <c r="CM40" s="992"/>
      <c r="CN40" s="992"/>
      <c r="CO40" s="992"/>
      <c r="CP40" s="992"/>
      <c r="CQ40" s="992"/>
      <c r="CR40" s="992"/>
      <c r="CS40" s="992"/>
      <c r="CT40" s="992"/>
      <c r="CU40" s="992"/>
      <c r="CV40" s="992"/>
      <c r="CW40" s="992"/>
      <c r="CX40" s="992"/>
      <c r="CY40" s="992"/>
      <c r="CZ40" s="992"/>
      <c r="DA40" s="992"/>
      <c r="DB40" s="992"/>
      <c r="DC40" s="992"/>
      <c r="DD40" s="992"/>
      <c r="DE40" s="992"/>
      <c r="DF40" s="992"/>
      <c r="DG40" s="992"/>
      <c r="DH40" s="992"/>
      <c r="DI40" s="992"/>
      <c r="DJ40" s="992"/>
      <c r="DK40" s="992"/>
      <c r="DL40" s="992"/>
      <c r="DM40" s="992"/>
      <c r="DN40" s="1047"/>
      <c r="DO40" s="1050"/>
      <c r="DP40" s="994" t="s">
        <v>1132</v>
      </c>
      <c r="DQ40" s="991"/>
      <c r="DR40" s="991"/>
      <c r="DS40" s="991"/>
      <c r="DT40" s="991"/>
      <c r="DU40" s="991"/>
      <c r="DV40" s="991"/>
      <c r="DW40" s="1050"/>
      <c r="DX40" s="1050"/>
      <c r="DY40" s="1050"/>
      <c r="DZ40" s="1050"/>
      <c r="EA40" s="1050"/>
      <c r="EB40" s="1050"/>
      <c r="EC40" s="994"/>
      <c r="ED40" s="1050"/>
      <c r="EE40" s="1050"/>
      <c r="EF40" s="1050"/>
      <c r="EG40" s="1050"/>
      <c r="EH40" s="1050"/>
      <c r="EI40" s="1050"/>
      <c r="EJ40" s="1012">
        <v>39083</v>
      </c>
      <c r="EK40" s="1050"/>
      <c r="EL40" s="1050"/>
      <c r="EM40" s="1050"/>
      <c r="EN40" s="1050"/>
      <c r="EO40" s="1050"/>
      <c r="EP40" s="1050"/>
      <c r="EQ40" s="1050"/>
    </row>
    <row r="41" spans="1:147" s="642" customFormat="1" ht="21.6" thickBot="1">
      <c r="A41" s="1328">
        <v>3</v>
      </c>
      <c r="B41" s="1328" t="str">
        <f>IF(D35&lt;(EOMONTH(C36,2)),"",CHOOSE(MONTH(TEXT(EOMONTH(C35,2),"mmm-yyyy")),"जानेवारी","फेब्रुवारी","मार्च","एप्रिल","मे","जून","जुलै","ऑगस्ट","सप्टेंबर","ऑक्टोबर","नोव्हेंबर","डिसेंबर")&amp;"-"&amp;YEAR(TEXT(EOMONTH(C35,2),"mmm-yyyy")))</f>
        <v>ऑक्टोबर-2036</v>
      </c>
      <c r="C41" s="1328"/>
      <c r="D41" s="1147">
        <f>D40</f>
        <v>67100</v>
      </c>
      <c r="E41" s="1144">
        <f t="shared" ref="E41:E48" si="3">E40</f>
        <v>0</v>
      </c>
      <c r="F41" s="1139">
        <f t="shared" si="2"/>
        <v>67100</v>
      </c>
      <c r="G41" s="1158"/>
      <c r="H41" s="988"/>
      <c r="I41" s="988"/>
      <c r="J41" s="988"/>
      <c r="K41" s="1048"/>
      <c r="L41" s="1048"/>
      <c r="M41" s="1049"/>
      <c r="N41" s="1048"/>
      <c r="O41" s="1048"/>
      <c r="P41" s="1048"/>
      <c r="Q41" s="1048"/>
      <c r="R41" s="1048"/>
      <c r="S41" s="1048"/>
      <c r="T41" s="1048"/>
      <c r="U41" s="1048"/>
      <c r="V41" s="1048"/>
      <c r="W41" s="1050"/>
      <c r="X41" s="1050"/>
      <c r="Y41" s="1050"/>
      <c r="Z41" s="1050"/>
      <c r="AA41" s="1050"/>
      <c r="AB41" s="1050"/>
      <c r="AC41" s="1050"/>
      <c r="AD41" s="1050"/>
      <c r="AE41" s="1050"/>
      <c r="AF41" s="1050"/>
      <c r="AG41" s="1050"/>
      <c r="AH41" s="1050"/>
      <c r="AI41" s="1050"/>
      <c r="AJ41" s="1002">
        <v>35</v>
      </c>
      <c r="AK41" s="1019" t="s">
        <v>1924</v>
      </c>
      <c r="AL41" s="1020" t="s">
        <v>1956</v>
      </c>
      <c r="AM41" s="1050"/>
      <c r="AN41" s="1050"/>
      <c r="AO41" s="1050"/>
      <c r="AP41" s="1050"/>
      <c r="AQ41" s="1050"/>
      <c r="AR41" s="1050"/>
      <c r="AS41" s="1050"/>
      <c r="AT41" s="1050"/>
      <c r="AU41" s="1050"/>
      <c r="AV41" s="1050"/>
      <c r="AW41" s="1050"/>
      <c r="AX41" s="1050"/>
      <c r="AY41" s="1050"/>
      <c r="AZ41" s="1071" t="s">
        <v>1874</v>
      </c>
      <c r="BA41" s="1071">
        <v>8800</v>
      </c>
      <c r="BB41" s="1071">
        <v>8800</v>
      </c>
      <c r="BC41" s="1071"/>
      <c r="BD41" s="1071" t="s">
        <v>1874</v>
      </c>
      <c r="BE41" s="1071">
        <v>8800</v>
      </c>
      <c r="BF41" s="1071">
        <v>8800</v>
      </c>
      <c r="BG41" s="991"/>
      <c r="BH41" s="1071" t="s">
        <v>1923</v>
      </c>
      <c r="BI41" s="1071">
        <v>35</v>
      </c>
      <c r="BJ41" s="1071" t="s">
        <v>1921</v>
      </c>
      <c r="BK41" s="1071" t="s">
        <v>1922</v>
      </c>
      <c r="BL41" s="1071">
        <v>8800</v>
      </c>
      <c r="BM41" s="1071"/>
      <c r="BN41" s="1071"/>
      <c r="BO41" s="991"/>
      <c r="BP41" s="991"/>
      <c r="BQ41" s="991"/>
      <c r="BR41" s="991"/>
      <c r="BS41" s="991"/>
      <c r="BT41" s="991"/>
      <c r="BU41" s="991"/>
      <c r="BV41" s="991"/>
      <c r="BW41" s="991"/>
      <c r="BX41" s="991"/>
      <c r="BY41" s="991"/>
      <c r="BZ41" s="992"/>
      <c r="CA41" s="992"/>
      <c r="CB41" s="992"/>
      <c r="CC41" s="992"/>
      <c r="CD41" s="992"/>
      <c r="CE41" s="992"/>
      <c r="CF41" s="992"/>
      <c r="CG41" s="992"/>
      <c r="CH41" s="1016">
        <v>15</v>
      </c>
      <c r="CI41" s="992" t="str">
        <f t="shared" si="0"/>
        <v>देवळा</v>
      </c>
      <c r="CJ41" s="992"/>
      <c r="CK41" s="992"/>
      <c r="CL41" s="992"/>
      <c r="CM41" s="992"/>
      <c r="CN41" s="992"/>
      <c r="CO41" s="992"/>
      <c r="CP41" s="992"/>
      <c r="CQ41" s="992"/>
      <c r="CR41" s="992"/>
      <c r="CS41" s="992"/>
      <c r="CT41" s="992"/>
      <c r="CU41" s="992"/>
      <c r="CV41" s="992"/>
      <c r="CW41" s="992"/>
      <c r="CX41" s="992"/>
      <c r="CY41" s="992"/>
      <c r="CZ41" s="992"/>
      <c r="DA41" s="992"/>
      <c r="DB41" s="992"/>
      <c r="DC41" s="992"/>
      <c r="DD41" s="992"/>
      <c r="DE41" s="992"/>
      <c r="DF41" s="992"/>
      <c r="DG41" s="992"/>
      <c r="DH41" s="992"/>
      <c r="DI41" s="992"/>
      <c r="DJ41" s="992"/>
      <c r="DK41" s="992"/>
      <c r="DL41" s="992"/>
      <c r="DM41" s="992"/>
      <c r="DN41" s="1047"/>
      <c r="DO41" s="1050"/>
      <c r="DP41" s="994" t="s">
        <v>1133</v>
      </c>
      <c r="DQ41" s="991"/>
      <c r="DR41" s="991"/>
      <c r="DS41" s="991"/>
      <c r="DT41" s="991"/>
      <c r="DU41" s="991"/>
      <c r="DV41" s="991"/>
      <c r="DW41" s="1050"/>
      <c r="DX41" s="1050"/>
      <c r="DY41" s="1050"/>
      <c r="DZ41" s="1050"/>
      <c r="EA41" s="1050"/>
      <c r="EB41" s="1050"/>
      <c r="EC41" s="994"/>
      <c r="ED41" s="1050"/>
      <c r="EE41" s="1050"/>
      <c r="EF41" s="1050"/>
      <c r="EG41" s="1050"/>
      <c r="EH41" s="1050"/>
      <c r="EI41" s="1050"/>
      <c r="EJ41" s="1012">
        <v>39114</v>
      </c>
      <c r="EK41" s="1050"/>
      <c r="EL41" s="1050"/>
      <c r="EM41" s="1050"/>
      <c r="EN41" s="1050"/>
      <c r="EO41" s="1050"/>
      <c r="EP41" s="1050"/>
      <c r="EQ41" s="1050"/>
    </row>
    <row r="42" spans="1:147" s="642" customFormat="1" ht="21.6" thickBot="1">
      <c r="A42" s="1328">
        <v>4</v>
      </c>
      <c r="B42" s="1328" t="str">
        <f>IF(D35&lt;(EOMONTH(C35,3)),"",CHOOSE(MONTH(TEXT(EOMONTH(C35,3),"mmm-yyyy")),"जानेवारी","फेब्रुवारी","मार्च","एप्रिल","मे","जून","जुलै","ऑगस्ट","सप्टेंबर","ऑक्टोबर","नोव्हेंबर","डिसेंबर")&amp;"-"&amp;YEAR(TEXT(EOMONTH(C35,3),"mmm-yyyy")))</f>
        <v>नोव्हेंबर-2036</v>
      </c>
      <c r="C42" s="1328"/>
      <c r="D42" s="1145">
        <f>D41</f>
        <v>67100</v>
      </c>
      <c r="E42" s="1138">
        <f t="shared" si="3"/>
        <v>0</v>
      </c>
      <c r="F42" s="1146">
        <f t="shared" si="2"/>
        <v>67100</v>
      </c>
      <c r="G42" s="1158"/>
      <c r="H42" s="988"/>
      <c r="I42" s="988"/>
      <c r="J42" s="988"/>
      <c r="K42" s="1048"/>
      <c r="L42" s="1048"/>
      <c r="M42" s="1049"/>
      <c r="N42" s="1048"/>
      <c r="O42" s="1048"/>
      <c r="P42" s="1048"/>
      <c r="Q42" s="1048"/>
      <c r="R42" s="1048"/>
      <c r="S42" s="1048"/>
      <c r="T42" s="1048"/>
      <c r="U42" s="1048"/>
      <c r="V42" s="1048"/>
      <c r="W42" s="1050"/>
      <c r="X42" s="1050"/>
      <c r="Y42" s="1050"/>
      <c r="Z42" s="1050"/>
      <c r="AA42" s="1050"/>
      <c r="AB42" s="1050"/>
      <c r="AC42" s="1050"/>
      <c r="AD42" s="1050"/>
      <c r="AE42" s="1050"/>
      <c r="AF42" s="1050"/>
      <c r="AG42" s="1050"/>
      <c r="AH42" s="1050"/>
      <c r="AI42" s="1050"/>
      <c r="AJ42" s="1014">
        <v>36</v>
      </c>
      <c r="AK42" s="1019" t="s">
        <v>1925</v>
      </c>
      <c r="AL42" s="1020" t="s">
        <v>1957</v>
      </c>
      <c r="AM42" s="1050"/>
      <c r="AN42" s="1050"/>
      <c r="AO42" s="1050"/>
      <c r="AP42" s="1050"/>
      <c r="AQ42" s="1050"/>
      <c r="AR42" s="1050"/>
      <c r="AS42" s="1050"/>
      <c r="AT42" s="1050"/>
      <c r="AU42" s="1050"/>
      <c r="AV42" s="1050"/>
      <c r="AW42" s="1050"/>
      <c r="AX42" s="1050"/>
      <c r="AY42" s="1050"/>
      <c r="AZ42" s="1004" t="s">
        <v>1875</v>
      </c>
      <c r="BA42" s="991">
        <v>8900</v>
      </c>
      <c r="BB42" s="991">
        <v>8900</v>
      </c>
      <c r="BC42" s="991"/>
      <c r="BD42" s="1004" t="s">
        <v>1875</v>
      </c>
      <c r="BE42" s="991">
        <v>8900</v>
      </c>
      <c r="BF42" s="991">
        <v>8900</v>
      </c>
      <c r="BG42" s="991"/>
      <c r="BH42" s="1071" t="s">
        <v>1924</v>
      </c>
      <c r="BI42" s="1005">
        <v>36</v>
      </c>
      <c r="BJ42" s="997" t="s">
        <v>1921</v>
      </c>
      <c r="BK42" s="991" t="s">
        <v>1922</v>
      </c>
      <c r="BL42" s="991">
        <v>8900</v>
      </c>
      <c r="BM42" s="1071"/>
      <c r="BN42" s="1071"/>
      <c r="BO42" s="991"/>
      <c r="BP42" s="991"/>
      <c r="BQ42" s="991"/>
      <c r="BR42" s="991"/>
      <c r="BS42" s="991"/>
      <c r="BT42" s="991"/>
      <c r="BU42" s="991"/>
      <c r="BV42" s="991"/>
      <c r="BW42" s="991"/>
      <c r="BX42" s="991"/>
      <c r="BY42" s="991"/>
      <c r="BZ42" s="992"/>
      <c r="CA42" s="992"/>
      <c r="CB42" s="992"/>
      <c r="CC42" s="992"/>
      <c r="CD42" s="992"/>
      <c r="CE42" s="992"/>
      <c r="CF42" s="992"/>
      <c r="CG42" s="992"/>
      <c r="CH42" s="1016">
        <v>16</v>
      </c>
      <c r="CI42" s="992">
        <f t="shared" si="0"/>
        <v>0</v>
      </c>
      <c r="CJ42" s="992"/>
      <c r="CK42" s="992"/>
      <c r="CL42" s="992"/>
      <c r="CM42" s="992"/>
      <c r="CN42" s="992"/>
      <c r="CO42" s="992"/>
      <c r="CP42" s="992"/>
      <c r="CQ42" s="992"/>
      <c r="CR42" s="992"/>
      <c r="CS42" s="992"/>
      <c r="CT42" s="992"/>
      <c r="CU42" s="992"/>
      <c r="CV42" s="992"/>
      <c r="CW42" s="992"/>
      <c r="CX42" s="992"/>
      <c r="CY42" s="992"/>
      <c r="CZ42" s="992"/>
      <c r="DA42" s="992"/>
      <c r="DB42" s="992"/>
      <c r="DC42" s="992"/>
      <c r="DD42" s="992"/>
      <c r="DE42" s="992"/>
      <c r="DF42" s="992"/>
      <c r="DG42" s="992"/>
      <c r="DH42" s="992"/>
      <c r="DI42" s="992"/>
      <c r="DJ42" s="992"/>
      <c r="DK42" s="992"/>
      <c r="DL42" s="992"/>
      <c r="DM42" s="992"/>
      <c r="DN42" s="1047"/>
      <c r="DO42" s="1050"/>
      <c r="DP42" s="994" t="s">
        <v>1134</v>
      </c>
      <c r="DQ42" s="991"/>
      <c r="DR42" s="991"/>
      <c r="DS42" s="991"/>
      <c r="DT42" s="991"/>
      <c r="DU42" s="991"/>
      <c r="DV42" s="991"/>
      <c r="DW42" s="1050"/>
      <c r="DX42" s="1050"/>
      <c r="DY42" s="1050"/>
      <c r="DZ42" s="1050"/>
      <c r="EA42" s="1050"/>
      <c r="EB42" s="1050"/>
      <c r="EC42" s="994"/>
      <c r="ED42" s="1050"/>
      <c r="EE42" s="1050"/>
      <c r="EF42" s="1050"/>
      <c r="EG42" s="1050"/>
      <c r="EH42" s="1050"/>
      <c r="EI42" s="1050"/>
      <c r="EJ42" s="1012">
        <v>39142</v>
      </c>
      <c r="EK42" s="1050"/>
      <c r="EL42" s="1050"/>
      <c r="EM42" s="1050"/>
      <c r="EN42" s="1050"/>
      <c r="EO42" s="1050"/>
      <c r="EP42" s="1050"/>
      <c r="EQ42" s="1050"/>
    </row>
    <row r="43" spans="1:147" ht="21.6" thickBot="1">
      <c r="A43" s="1328">
        <v>5</v>
      </c>
      <c r="B43" s="1328" t="str">
        <f>IF(D35&lt;(EOMONTH(C35,4)),"",CHOOSE(MONTH(TEXT(EOMONTH(C35,4),"mmm-yyyy")),"जानेवारी","फेब्रुवारी","मार्च","एप्रिल","मे","जून","जुलै","ऑगस्ट","सप्टेंबर","ऑक्टोबर","नोव्हेंबर","डिसेंबर")&amp;"-"&amp;YEAR(TEXT(EOMONTH(C35,4),"mmm-yyyy")))</f>
        <v>डिसेंबर-2036</v>
      </c>
      <c r="C43" s="1328"/>
      <c r="D43" s="1147">
        <f t="shared" ref="D43:D48" si="4">D42</f>
        <v>67100</v>
      </c>
      <c r="E43" s="1144">
        <f t="shared" si="3"/>
        <v>0</v>
      </c>
      <c r="F43" s="1139">
        <f t="shared" si="2"/>
        <v>67100</v>
      </c>
      <c r="G43" s="1158"/>
      <c r="H43" s="988"/>
      <c r="I43" s="988"/>
      <c r="J43" s="988"/>
      <c r="AJ43" s="1002">
        <v>37</v>
      </c>
      <c r="AK43" s="1019" t="s">
        <v>1926</v>
      </c>
      <c r="AL43" s="1020" t="s">
        <v>1958</v>
      </c>
      <c r="AZ43" s="1004" t="s">
        <v>1876</v>
      </c>
      <c r="BA43" s="991">
        <v>10000</v>
      </c>
      <c r="BB43" s="991">
        <v>10000</v>
      </c>
      <c r="BD43" s="1004" t="s">
        <v>1876</v>
      </c>
      <c r="BE43" s="991">
        <v>10000</v>
      </c>
      <c r="BF43" s="991">
        <v>10000</v>
      </c>
      <c r="BG43" s="1071"/>
      <c r="BH43" s="991" t="s">
        <v>1925</v>
      </c>
      <c r="BI43" s="1005">
        <v>37</v>
      </c>
      <c r="BJ43" s="997" t="s">
        <v>1921</v>
      </c>
      <c r="BK43" s="991" t="s">
        <v>1922</v>
      </c>
      <c r="BL43" s="991">
        <v>10000</v>
      </c>
      <c r="BO43" s="1071"/>
      <c r="BP43" s="1071"/>
      <c r="BQ43" s="1071"/>
      <c r="BR43" s="1071"/>
      <c r="BS43" s="1071"/>
      <c r="BT43" s="1071"/>
      <c r="BU43" s="1071"/>
      <c r="BV43" s="1071"/>
      <c r="BW43" s="1071"/>
      <c r="BX43" s="1071"/>
      <c r="BY43" s="1071"/>
      <c r="BZ43" s="992"/>
      <c r="CA43" s="992"/>
      <c r="CB43" s="992"/>
      <c r="CC43" s="992"/>
      <c r="CD43" s="992"/>
      <c r="CE43" s="992"/>
      <c r="CF43" s="992"/>
      <c r="CG43" s="992"/>
      <c r="CH43" s="1016">
        <v>17</v>
      </c>
      <c r="CI43" s="992">
        <f t="shared" si="0"/>
        <v>0</v>
      </c>
      <c r="CJ43" s="992"/>
      <c r="CK43" s="992"/>
      <c r="CL43" s="992"/>
      <c r="CM43" s="992"/>
      <c r="CN43" s="992"/>
      <c r="CO43" s="992"/>
      <c r="CP43" s="992"/>
      <c r="CQ43" s="992"/>
      <c r="CR43" s="992"/>
      <c r="CS43" s="992"/>
      <c r="CT43" s="992"/>
      <c r="CU43" s="992"/>
      <c r="CV43" s="992"/>
      <c r="CW43" s="992"/>
      <c r="CX43" s="992"/>
      <c r="CY43" s="992"/>
      <c r="CZ43" s="992"/>
      <c r="DA43" s="992"/>
      <c r="DB43" s="992"/>
      <c r="DC43" s="992"/>
      <c r="DD43" s="992"/>
      <c r="DE43" s="992"/>
      <c r="DF43" s="992"/>
      <c r="DG43" s="992"/>
      <c r="DH43" s="992"/>
      <c r="DI43" s="992"/>
      <c r="DJ43" s="992"/>
      <c r="DK43" s="992"/>
      <c r="DL43" s="992"/>
      <c r="DM43" s="992"/>
      <c r="DN43" s="1047"/>
      <c r="DP43" s="994" t="s">
        <v>1135</v>
      </c>
      <c r="DW43" s="1050"/>
      <c r="EC43" s="994"/>
      <c r="EJ43" s="1012">
        <v>39173</v>
      </c>
    </row>
    <row r="44" spans="1:147" ht="21.6" thickBot="1">
      <c r="A44" s="1328">
        <v>6</v>
      </c>
      <c r="B44" s="1328" t="str">
        <f>IF(D35&lt;(EOMONTH(C35,5)),"",CHOOSE(MONTH(TEXT(EOMONTH(C35,5),"mmm-yyyy")),"जानेवारी","फेब्रुवारी","मार्च","एप्रिल","मे","जून","जुलै","ऑगस्ट","सप्टेंबर","ऑक्टोबर","नोव्हेंबर","डिसेंबर")&amp;"-"&amp;YEAR(TEXT(EOMONTH(C35,5),"mmm-yyyy")))</f>
        <v>जानेवारी-2037</v>
      </c>
      <c r="C44" s="1328"/>
      <c r="D44" s="1145">
        <f t="shared" si="4"/>
        <v>67100</v>
      </c>
      <c r="E44" s="1138">
        <f t="shared" si="3"/>
        <v>0</v>
      </c>
      <c r="F44" s="1146">
        <f t="shared" si="2"/>
        <v>67100</v>
      </c>
      <c r="G44" s="1158"/>
      <c r="H44" s="988"/>
      <c r="I44" s="988"/>
      <c r="J44" s="988"/>
      <c r="BG44" s="1071"/>
      <c r="BH44" s="991" t="s">
        <v>1926</v>
      </c>
      <c r="BI44" s="1005">
        <v>38</v>
      </c>
      <c r="BJ44" s="1394" t="s">
        <v>1927</v>
      </c>
      <c r="BK44" s="1394"/>
      <c r="BO44" s="1071"/>
      <c r="BP44" s="1071"/>
      <c r="BQ44" s="1071"/>
      <c r="BR44" s="1071"/>
      <c r="BS44" s="1071"/>
      <c r="BT44" s="1071"/>
      <c r="BU44" s="1071"/>
      <c r="BV44" s="1071"/>
      <c r="BW44" s="1071"/>
      <c r="BX44" s="1071"/>
      <c r="BY44" s="1071"/>
      <c r="BZ44" s="992"/>
      <c r="CA44" s="992"/>
      <c r="CB44" s="992"/>
      <c r="CC44" s="992"/>
      <c r="CD44" s="992"/>
      <c r="CE44" s="992"/>
      <c r="CF44" s="992"/>
      <c r="CG44" s="992"/>
      <c r="CH44" s="1016">
        <v>18</v>
      </c>
      <c r="CI44" s="992">
        <f t="shared" si="0"/>
        <v>0</v>
      </c>
      <c r="CJ44" s="992"/>
      <c r="CK44" s="992"/>
      <c r="CL44" s="992"/>
      <c r="CM44" s="992"/>
      <c r="CN44" s="992"/>
      <c r="CO44" s="992"/>
      <c r="CP44" s="992"/>
      <c r="CQ44" s="992"/>
      <c r="CR44" s="992"/>
      <c r="CS44" s="992"/>
      <c r="CT44" s="992"/>
      <c r="CU44" s="992"/>
      <c r="CV44" s="992"/>
      <c r="CW44" s="992"/>
      <c r="CX44" s="992"/>
      <c r="CY44" s="992"/>
      <c r="CZ44" s="992"/>
      <c r="DA44" s="992"/>
      <c r="DB44" s="992"/>
      <c r="DC44" s="992"/>
      <c r="DD44" s="992"/>
      <c r="DE44" s="992"/>
      <c r="DF44" s="992"/>
      <c r="DG44" s="992"/>
      <c r="DH44" s="992"/>
      <c r="DI44" s="992"/>
      <c r="DJ44" s="992"/>
      <c r="DK44" s="992"/>
      <c r="DL44" s="992"/>
      <c r="DM44" s="992"/>
      <c r="DN44" s="1047"/>
      <c r="DP44" s="994" t="s">
        <v>1136</v>
      </c>
      <c r="DW44" s="1050"/>
      <c r="EC44" s="994"/>
      <c r="EJ44" s="1012">
        <v>39203</v>
      </c>
    </row>
    <row r="45" spans="1:147" ht="21.6" thickBot="1">
      <c r="A45" s="1328">
        <v>7</v>
      </c>
      <c r="B45" s="1328" t="str">
        <f>IF(D35&lt;(EOMONTH(C35,6)),"",CHOOSE(MONTH(TEXT(EOMONTH(C35,6),"mmm-yyyy")),"जानेवारी","फेब्रुवारी","मार्च","एप्रिल","मे","जून","जुलै","ऑगस्ट","सप्टेंबर","ऑक्टोबर","नोव्हेंबर","डिसेंबर")&amp;"-"&amp;YEAR(TEXT(EOMONTH(C35,6),"mmm-yyyy")))</f>
        <v>फेब्रुवारी-2037</v>
      </c>
      <c r="C45" s="1328"/>
      <c r="D45" s="1147">
        <f t="shared" si="4"/>
        <v>67100</v>
      </c>
      <c r="E45" s="1144">
        <f t="shared" si="3"/>
        <v>0</v>
      </c>
      <c r="F45" s="1139">
        <f t="shared" si="2"/>
        <v>67100</v>
      </c>
      <c r="G45" s="1158"/>
      <c r="H45" s="988"/>
      <c r="I45" s="988"/>
      <c r="J45" s="988"/>
      <c r="BG45" s="1071"/>
      <c r="BO45" s="1071"/>
      <c r="BP45" s="1071"/>
      <c r="BQ45" s="1071"/>
      <c r="BR45" s="1071"/>
      <c r="BS45" s="1071"/>
      <c r="BT45" s="1071"/>
      <c r="BU45" s="1071"/>
      <c r="BV45" s="1071"/>
      <c r="BW45" s="1071"/>
      <c r="BX45" s="1071"/>
      <c r="BY45" s="1071"/>
      <c r="BZ45" s="992"/>
      <c r="CA45" s="992"/>
      <c r="CB45" s="992"/>
      <c r="CC45" s="992"/>
      <c r="CD45" s="992"/>
      <c r="CE45" s="992"/>
      <c r="CF45" s="992"/>
      <c r="CG45" s="992"/>
      <c r="CH45" s="1016">
        <v>19</v>
      </c>
      <c r="CI45" s="992">
        <f t="shared" si="0"/>
        <v>0</v>
      </c>
      <c r="CJ45" s="992"/>
      <c r="CK45" s="992"/>
      <c r="CL45" s="992"/>
      <c r="CM45" s="992"/>
      <c r="CN45" s="992"/>
      <c r="CO45" s="992"/>
      <c r="CP45" s="992"/>
      <c r="CQ45" s="992"/>
      <c r="CR45" s="992"/>
      <c r="CS45" s="992"/>
      <c r="CT45" s="992"/>
      <c r="CU45" s="992"/>
      <c r="CV45" s="992"/>
      <c r="CW45" s="992"/>
      <c r="CX45" s="992"/>
      <c r="CY45" s="992"/>
      <c r="CZ45" s="992"/>
      <c r="DA45" s="992"/>
      <c r="DB45" s="992"/>
      <c r="DC45" s="992"/>
      <c r="DD45" s="992"/>
      <c r="DE45" s="992"/>
      <c r="DF45" s="992"/>
      <c r="DG45" s="992"/>
      <c r="DH45" s="992"/>
      <c r="DI45" s="992"/>
      <c r="DJ45" s="992"/>
      <c r="DK45" s="992"/>
      <c r="DL45" s="992"/>
      <c r="DM45" s="992"/>
      <c r="DN45" s="1047"/>
      <c r="DP45" s="994" t="s">
        <v>1137</v>
      </c>
      <c r="DW45" s="1050"/>
      <c r="EC45" s="994"/>
      <c r="EJ45" s="1012">
        <v>39234</v>
      </c>
    </row>
    <row r="46" spans="1:147" ht="21.6" thickBot="1">
      <c r="A46" s="1328">
        <v>8</v>
      </c>
      <c r="B46" s="1328" t="str">
        <f>IF(D35&lt;(EOMONTH(C36,7)),"",CHOOSE(MONTH(TEXT(EOMONTH(C35,7),"mmm-yyyy")),"जानेवारी","फेब्रुवारी","मार्च","एप्रिल","मे","जून","जुलै","ऑगस्ट","सप्टेंबर","ऑक्टोबर","नोव्हेंबर","डिसेंबर")&amp;"-"&amp;YEAR(TEXT(EOMONTH(C35,7),"mmm-yyyy")))</f>
        <v>मार्च-2037</v>
      </c>
      <c r="C46" s="1328"/>
      <c r="D46" s="1145">
        <f t="shared" si="4"/>
        <v>67100</v>
      </c>
      <c r="E46" s="1138">
        <f t="shared" si="3"/>
        <v>0</v>
      </c>
      <c r="F46" s="1146">
        <f t="shared" si="2"/>
        <v>67100</v>
      </c>
      <c r="G46" s="1158"/>
      <c r="H46" s="988"/>
      <c r="I46" s="988"/>
      <c r="J46" s="988"/>
      <c r="BG46" s="1071"/>
      <c r="BO46" s="1071"/>
      <c r="BP46" s="1071"/>
      <c r="BQ46" s="1071"/>
      <c r="BR46" s="1071"/>
      <c r="BS46" s="1071"/>
      <c r="BT46" s="1071"/>
      <c r="BU46" s="1071"/>
      <c r="BV46" s="1071"/>
      <c r="BW46" s="1071"/>
      <c r="BX46" s="1071"/>
      <c r="BY46" s="1071"/>
      <c r="BZ46" s="992"/>
      <c r="CA46" s="992"/>
      <c r="CB46" s="992"/>
      <c r="CC46" s="992"/>
      <c r="CD46" s="992"/>
      <c r="CE46" s="992"/>
      <c r="CF46" s="992"/>
      <c r="CG46" s="992"/>
      <c r="CH46" s="1016">
        <v>20</v>
      </c>
      <c r="CI46" s="992">
        <f t="shared" si="0"/>
        <v>0</v>
      </c>
      <c r="CJ46" s="992"/>
      <c r="CK46" s="992"/>
      <c r="CL46" s="992"/>
      <c r="CM46" s="992"/>
      <c r="CN46" s="992"/>
      <c r="CO46" s="992"/>
      <c r="CP46" s="992"/>
      <c r="CQ46" s="992"/>
      <c r="CR46" s="992"/>
      <c r="CS46" s="992"/>
      <c r="CT46" s="992"/>
      <c r="CU46" s="992"/>
      <c r="CV46" s="992"/>
      <c r="CW46" s="992"/>
      <c r="CX46" s="992"/>
      <c r="CY46" s="992"/>
      <c r="CZ46" s="992"/>
      <c r="DA46" s="992"/>
      <c r="DB46" s="992"/>
      <c r="DC46" s="992"/>
      <c r="DD46" s="992"/>
      <c r="DE46" s="992"/>
      <c r="DF46" s="992"/>
      <c r="DG46" s="992"/>
      <c r="DH46" s="992"/>
      <c r="DI46" s="992"/>
      <c r="DJ46" s="992"/>
      <c r="DK46" s="992"/>
      <c r="DL46" s="992"/>
      <c r="DM46" s="992"/>
      <c r="DN46" s="1047"/>
      <c r="DP46" s="994" t="s">
        <v>1138</v>
      </c>
      <c r="DW46" s="1050"/>
      <c r="EC46" s="994"/>
      <c r="EJ46" s="1012">
        <v>39264</v>
      </c>
    </row>
    <row r="47" spans="1:147" ht="21.6" thickBot="1">
      <c r="A47" s="1328">
        <v>9</v>
      </c>
      <c r="B47" s="1328" t="str">
        <f>IF(D35&lt;(EOMONTH(C35,8)),"",CHOOSE(MONTH(TEXT(EOMONTH(C35,8),"mmm-yyyy")),"जानेवारी","फेब्रुवारी","मार्च","एप्रिल","मे","जून","जुलै","ऑगस्ट","सप्टेंबर","ऑक्टोबर","नोव्हेंबर","डिसेंबर")&amp;"-"&amp;YEAR(TEXT(EOMONTH(C35,8),"mmm-yyyy")))</f>
        <v>एप्रिल-2037</v>
      </c>
      <c r="C47" s="1328"/>
      <c r="D47" s="1147">
        <f t="shared" si="4"/>
        <v>67100</v>
      </c>
      <c r="E47" s="1144">
        <f t="shared" si="3"/>
        <v>0</v>
      </c>
      <c r="F47" s="1139">
        <f t="shared" si="2"/>
        <v>67100</v>
      </c>
      <c r="G47" s="1158"/>
      <c r="H47" s="988"/>
      <c r="I47" s="988"/>
      <c r="J47" s="988"/>
      <c r="BZ47" s="1072"/>
      <c r="CA47" s="1072"/>
      <c r="CB47" s="1072"/>
      <c r="CC47" s="1072"/>
      <c r="CD47" s="1072"/>
      <c r="CE47" s="1072"/>
      <c r="CF47" s="1072"/>
      <c r="CG47" s="1072"/>
      <c r="CH47" s="1072"/>
      <c r="CI47" s="1072"/>
      <c r="CJ47" s="1072"/>
      <c r="CK47" s="1072"/>
      <c r="CL47" s="1072"/>
      <c r="CM47" s="1072"/>
      <c r="CN47" s="1072"/>
      <c r="CO47" s="1072"/>
      <c r="CP47" s="1072"/>
      <c r="CQ47" s="1072"/>
      <c r="CR47" s="1072"/>
      <c r="CS47" s="1072"/>
      <c r="CT47" s="1072"/>
      <c r="CU47" s="1072"/>
      <c r="CV47" s="1072"/>
      <c r="CW47" s="1072"/>
      <c r="CX47" s="1072"/>
      <c r="CY47" s="1072"/>
      <c r="CZ47" s="1072"/>
      <c r="DA47" s="1072"/>
      <c r="DB47" s="1072"/>
      <c r="DC47" s="1072"/>
      <c r="DD47" s="1072"/>
      <c r="DE47" s="1072"/>
      <c r="DF47" s="1072"/>
      <c r="DG47" s="1072"/>
      <c r="DH47" s="1072"/>
      <c r="DI47" s="1072"/>
      <c r="DJ47" s="1072"/>
      <c r="DK47" s="1072"/>
      <c r="DL47" s="1072"/>
      <c r="DM47" s="1072"/>
      <c r="DN47" s="1062"/>
      <c r="DP47" s="994" t="s">
        <v>1139</v>
      </c>
      <c r="DW47" s="1050"/>
      <c r="EC47" s="994"/>
      <c r="EJ47" s="1012">
        <v>39295</v>
      </c>
    </row>
    <row r="48" spans="1:147" ht="21.6" thickBot="1">
      <c r="A48" s="1328">
        <v>10</v>
      </c>
      <c r="B48" s="1328" t="str">
        <f>IF(D35&lt;(EOMONTH(C35,9)),"",CHOOSE(MONTH(TEXT(EOMONTH(C35,9),"mmm-yyyy")),"जानेवारी","फेब्रुवारी","मार्च","एप्रिल","मे","जून","जुलै","ऑगस्ट","सप्टेंबर","ऑक्टोबर","नोव्हेंबर","डिसेंबर")&amp;"-"&amp;YEAR(TEXT(EOMONTH(C35,9),"mmm-yyyy")))</f>
        <v>मे-2037</v>
      </c>
      <c r="C48" s="1328"/>
      <c r="D48" s="1145">
        <f t="shared" si="4"/>
        <v>67100</v>
      </c>
      <c r="E48" s="1138">
        <f t="shared" si="3"/>
        <v>0</v>
      </c>
      <c r="F48" s="1146">
        <f t="shared" si="2"/>
        <v>67100</v>
      </c>
      <c r="G48" s="1158"/>
      <c r="H48" s="988"/>
      <c r="I48" s="988"/>
      <c r="J48" s="988"/>
      <c r="BZ48" s="1072"/>
      <c r="CA48" s="1072"/>
      <c r="CB48" s="1072"/>
      <c r="CC48" s="1072"/>
      <c r="CD48" s="1072"/>
      <c r="CE48" s="1072"/>
      <c r="CF48" s="1072"/>
      <c r="CG48" s="1072"/>
      <c r="CH48" s="1072"/>
      <c r="CI48" s="1072"/>
      <c r="CJ48" s="1072"/>
      <c r="CK48" s="1072"/>
      <c r="CL48" s="1072"/>
      <c r="CM48" s="1072"/>
      <c r="CN48" s="1072"/>
      <c r="CO48" s="1072"/>
      <c r="CP48" s="1072"/>
      <c r="CQ48" s="1072"/>
      <c r="CR48" s="1072"/>
      <c r="CS48" s="1072"/>
      <c r="CT48" s="1072"/>
      <c r="CU48" s="1072"/>
      <c r="CV48" s="1072"/>
      <c r="CW48" s="1072"/>
      <c r="CX48" s="1072"/>
      <c r="CY48" s="1072"/>
      <c r="CZ48" s="1072"/>
      <c r="DA48" s="1072"/>
      <c r="DB48" s="1072"/>
      <c r="DC48" s="1072"/>
      <c r="DD48" s="1072"/>
      <c r="DE48" s="1072"/>
      <c r="DF48" s="1072"/>
      <c r="DG48" s="1072"/>
      <c r="DH48" s="1072"/>
      <c r="DI48" s="1072"/>
      <c r="DJ48" s="1072"/>
      <c r="DK48" s="1072"/>
      <c r="DL48" s="1072"/>
      <c r="DM48" s="1072"/>
      <c r="DN48" s="1062"/>
      <c r="DP48" s="994" t="s">
        <v>1140</v>
      </c>
      <c r="DW48" s="1050"/>
      <c r="EC48" s="994"/>
      <c r="EJ48" s="1012">
        <v>39326</v>
      </c>
    </row>
    <row r="49" spans="1:145" ht="27" customHeight="1" thickBot="1">
      <c r="A49" s="1148"/>
      <c r="B49" s="1149"/>
      <c r="C49" s="1149"/>
      <c r="D49" s="1150" t="s">
        <v>1959</v>
      </c>
      <c r="E49" s="1149"/>
      <c r="F49" s="1151">
        <f>IF(C2="","",SUM(F39:F48))</f>
        <v>671000</v>
      </c>
      <c r="G49" s="1158"/>
      <c r="H49" s="988"/>
      <c r="I49" s="988"/>
      <c r="J49" s="988"/>
      <c r="AJ49" s="1019"/>
      <c r="AK49" s="1019"/>
      <c r="AL49" s="1020"/>
      <c r="AZ49" s="1004"/>
      <c r="BZ49" s="1072"/>
      <c r="CA49" s="1072"/>
      <c r="CB49" s="1072"/>
      <c r="CC49" s="1072"/>
      <c r="CD49" s="1072"/>
      <c r="CE49" s="1072"/>
      <c r="CF49" s="1072"/>
      <c r="CG49" s="1072"/>
      <c r="CH49" s="1072"/>
      <c r="CI49" s="1072"/>
      <c r="CJ49" s="1072"/>
      <c r="CK49" s="1072"/>
      <c r="CL49" s="1072"/>
      <c r="CM49" s="1072"/>
      <c r="CN49" s="1072"/>
      <c r="CO49" s="1072"/>
      <c r="CP49" s="1072"/>
      <c r="CQ49" s="1072"/>
      <c r="CR49" s="1072"/>
      <c r="CS49" s="1072"/>
      <c r="CT49" s="1072"/>
      <c r="CU49" s="1072"/>
      <c r="CV49" s="1072"/>
      <c r="CW49" s="1072"/>
      <c r="CX49" s="1072"/>
      <c r="CY49" s="1072"/>
      <c r="CZ49" s="1072"/>
      <c r="DA49" s="1072"/>
      <c r="DB49" s="1072"/>
      <c r="DC49" s="1072"/>
      <c r="DD49" s="1072"/>
      <c r="DE49" s="1072"/>
      <c r="DF49" s="1072"/>
      <c r="DG49" s="1072"/>
      <c r="DH49" s="1072"/>
      <c r="DI49" s="1072"/>
      <c r="DJ49" s="1072"/>
      <c r="DK49" s="1072"/>
      <c r="DL49" s="1072"/>
      <c r="DM49" s="1072"/>
      <c r="DN49" s="1062"/>
      <c r="DP49" s="994" t="s">
        <v>1141</v>
      </c>
      <c r="DW49" s="1050"/>
      <c r="EJ49" s="1012">
        <v>39356</v>
      </c>
    </row>
    <row r="50" spans="1:145" ht="21.6" thickBot="1">
      <c r="A50" s="1152" t="s">
        <v>2379</v>
      </c>
      <c r="B50" s="1134"/>
      <c r="C50" s="1134"/>
      <c r="D50" s="1134"/>
      <c r="E50" s="1134"/>
      <c r="F50" s="1153">
        <f>IF(C2="","",F37/2)</f>
        <v>33550</v>
      </c>
      <c r="G50" s="1158"/>
      <c r="H50" s="988"/>
      <c r="I50" s="988"/>
      <c r="J50" s="988"/>
      <c r="AJ50" s="1019"/>
      <c r="AK50" s="1019"/>
      <c r="AL50" s="1020"/>
      <c r="BZ50" s="1072"/>
      <c r="CA50" s="1072"/>
      <c r="CB50" s="1072"/>
      <c r="CC50" s="1072"/>
      <c r="CD50" s="1072"/>
      <c r="CE50" s="1072"/>
      <c r="CF50" s="1072"/>
      <c r="CG50" s="1072"/>
      <c r="CH50" s="1072"/>
      <c r="CI50" s="1072"/>
      <c r="CJ50" s="1072"/>
      <c r="CK50" s="1072"/>
      <c r="CL50" s="1072"/>
      <c r="CM50" s="1072"/>
      <c r="CN50" s="1072"/>
      <c r="CO50" s="1072"/>
      <c r="CP50" s="1072"/>
      <c r="CQ50" s="1072"/>
      <c r="CR50" s="1072"/>
      <c r="CS50" s="1072"/>
      <c r="CT50" s="1072"/>
      <c r="CU50" s="1072"/>
      <c r="CV50" s="1072"/>
      <c r="CW50" s="1072"/>
      <c r="CX50" s="1072"/>
      <c r="CY50" s="1072"/>
      <c r="CZ50" s="1072"/>
      <c r="DA50" s="1072"/>
      <c r="DB50" s="1072"/>
      <c r="DC50" s="1072"/>
      <c r="DD50" s="1072"/>
      <c r="DE50" s="1072"/>
      <c r="DF50" s="1072"/>
      <c r="DG50" s="1072"/>
      <c r="DH50" s="1072"/>
      <c r="DI50" s="1072"/>
      <c r="DJ50" s="1072"/>
      <c r="DK50" s="1072"/>
      <c r="DL50" s="1072"/>
      <c r="DM50" s="1072"/>
      <c r="DN50" s="1062"/>
      <c r="DP50" s="994" t="s">
        <v>1142</v>
      </c>
      <c r="DW50" s="1050"/>
      <c r="EJ50" s="1012">
        <v>39387</v>
      </c>
    </row>
    <row r="51" spans="1:145" ht="21.6" thickBot="1">
      <c r="A51" s="1152" t="s">
        <v>1986</v>
      </c>
      <c r="B51" s="1134"/>
      <c r="C51" s="1154">
        <v>0</v>
      </c>
      <c r="D51" s="1134"/>
      <c r="E51" s="1134"/>
      <c r="F51" s="1153">
        <f>IF(C2="","",ROUND(F50*C13/100,0))</f>
        <v>16775</v>
      </c>
      <c r="G51" s="1158"/>
      <c r="H51" s="988"/>
      <c r="I51" s="988"/>
      <c r="J51" s="988"/>
      <c r="BZ51" s="1072"/>
      <c r="CA51" s="1072"/>
      <c r="CB51" s="1072"/>
      <c r="CC51" s="1072"/>
      <c r="CD51" s="1072"/>
      <c r="CE51" s="1072"/>
      <c r="CF51" s="1072"/>
      <c r="CG51" s="1072"/>
      <c r="CH51" s="1072"/>
      <c r="CI51" s="1072"/>
      <c r="CJ51" s="1072"/>
      <c r="CK51" s="1072"/>
      <c r="CL51" s="1072"/>
      <c r="CM51" s="1072"/>
      <c r="CN51" s="1072"/>
      <c r="CO51" s="1072"/>
      <c r="CP51" s="1072"/>
      <c r="CQ51" s="1072"/>
      <c r="CR51" s="1072"/>
      <c r="CS51" s="1072"/>
      <c r="CT51" s="1072"/>
      <c r="CU51" s="1072"/>
      <c r="CV51" s="1072"/>
      <c r="CW51" s="1072"/>
      <c r="CX51" s="1072"/>
      <c r="CY51" s="1072"/>
      <c r="CZ51" s="1072"/>
      <c r="DA51" s="1072"/>
      <c r="DB51" s="1072"/>
      <c r="DC51" s="1072"/>
      <c r="DD51" s="1072"/>
      <c r="DE51" s="1072"/>
      <c r="DF51" s="1072"/>
      <c r="DG51" s="1072"/>
      <c r="DH51" s="1072"/>
      <c r="DI51" s="1072"/>
      <c r="DJ51" s="1072"/>
      <c r="DK51" s="1072"/>
      <c r="DL51" s="1072"/>
      <c r="DM51" s="1072"/>
      <c r="DN51" s="1062"/>
      <c r="DP51" s="994" t="s">
        <v>1143</v>
      </c>
      <c r="DW51" s="1050"/>
      <c r="EJ51" s="1012">
        <v>39417</v>
      </c>
    </row>
    <row r="52" spans="1:145" ht="72.599999999999994" thickBot="1">
      <c r="A52" s="1178" t="s">
        <v>1960</v>
      </c>
      <c r="B52" s="1134"/>
      <c r="C52" s="1155"/>
      <c r="D52" s="1155"/>
      <c r="E52" s="1155"/>
      <c r="F52" s="1156">
        <f>IF(C2="","",ROUND(F37*C10*2/4,0))</f>
        <v>1107150</v>
      </c>
      <c r="G52" s="1159" t="str">
        <f>AI70</f>
        <v>अकरा लाख सात हजार शंभर पन्नास मात्र.</v>
      </c>
      <c r="H52" s="1073"/>
      <c r="I52" s="1073"/>
      <c r="J52" s="1073"/>
      <c r="K52" s="1074"/>
      <c r="L52" s="1075" t="str">
        <f>IF(F52="","",TRIM(IF(((RIGHT(F52,9)-RIGHT(F52,7))/10000000)=0,"",(CHOOSE(((RIGHT(F52,9)-RIGHT(F52,7))/10000000),"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Nine"))&amp;" Carod")&amp;" "&amp;IF(((RIGHT(F52,7)-RIGHT(F52,5))/100000)=0,"",(CHOOSE(((RIGHT(F52,7)-RIGHT(F52,5))/100000),"One","Two","Three","Four","Five","Six","Seven","Eight","Nine","Ten","Eleven","Twelve","Thirteen","Fourteen","Fifteen","Sixteen","Seventeen","Eighteen","Nineteen","Twenty","Twenty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Nine"))&amp;" Lakh")&amp;" "&amp;IF(((RIGHT(F52,5)-RIGHT(F52,3))/1000)=0,"",(CHOOSE(((RIGHT(F52,5)-RIGHT(F52,3))/1000),"One","Two","Three","Four","Five","Six","Seven","Eight","Nine","Ten","Eleven","Twelve","Thirteen","Fourteen","Fifteen","Sixteen","Seventeen","Eighteen","Nineteen","Twenty","Twenty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Nine"))&amp;" Thousand")&amp;" "&amp;IF(((RIGHT(F52,3)-RIGHT(F52,2))/100)=0,"",(CHOOSE(((RIGHT(F52,3)-RIGHT(F52,2))/100),"One","Two","Three","Four","Five","Six","Seven","Eight","Nine"))&amp;" Hundred")&amp;" "&amp;IF(RIGHT(F52,2)="00","",CHOOSE(RIGHT(F52,2),"One","Two","Three","Four","Five","Six","Seven","Eight","Nine","Ten","Eleven","Twelve","Thirteen","Fourteen","Fifteen","Sixteen","Seventeen","Eighteen","Nineteen","Twenty","Twenty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Nine"))&amp;" Only "))</f>
        <v>Eleven Lakh Seven Thousand One Hundred Fifty Only</v>
      </c>
      <c r="M52" s="1076"/>
      <c r="N52" s="1074"/>
      <c r="O52" s="1074"/>
      <c r="P52" s="1074"/>
      <c r="Q52" s="1074"/>
      <c r="R52" s="1074"/>
      <c r="S52" s="1074"/>
      <c r="T52" s="1074"/>
      <c r="U52" s="1074"/>
      <c r="V52" s="1074"/>
      <c r="W52" s="1064"/>
      <c r="X52" s="1064"/>
      <c r="Y52" s="1064"/>
      <c r="Z52" s="1064"/>
      <c r="AA52" s="1064"/>
      <c r="AB52" s="1064"/>
      <c r="AC52" s="1064"/>
      <c r="AD52" s="1064"/>
      <c r="AE52" s="1064"/>
      <c r="AF52" s="1064"/>
      <c r="AG52" s="1064"/>
      <c r="AH52" s="1064"/>
      <c r="AI52" s="1064"/>
      <c r="AJ52" s="1064"/>
      <c r="AK52" s="1064"/>
      <c r="AL52" s="1064"/>
      <c r="AM52" s="1064"/>
      <c r="AN52" s="1064"/>
      <c r="AO52" s="1064"/>
      <c r="AP52" s="1064"/>
      <c r="AQ52" s="1064"/>
      <c r="AR52" s="1064"/>
      <c r="AS52" s="1064"/>
      <c r="AT52" s="1064"/>
      <c r="AU52" s="1064"/>
      <c r="AV52" s="1064"/>
      <c r="AW52" s="1064"/>
      <c r="AX52" s="1064"/>
      <c r="AY52" s="1064"/>
      <c r="AZ52" s="1064"/>
      <c r="BA52" s="1064"/>
      <c r="BB52" s="1064"/>
      <c r="BC52" s="1064"/>
      <c r="BD52" s="1064"/>
      <c r="BE52" s="1064"/>
      <c r="BF52" s="1064"/>
      <c r="BG52" s="1064"/>
      <c r="BH52" s="1064"/>
      <c r="BI52" s="1064"/>
      <c r="BJ52" s="1064"/>
      <c r="BK52" s="1064"/>
      <c r="BL52" s="1064"/>
      <c r="BM52" s="1064"/>
      <c r="BN52" s="1064"/>
      <c r="BO52" s="1064"/>
      <c r="BP52" s="1064"/>
      <c r="BQ52" s="1064"/>
      <c r="BR52" s="1064"/>
      <c r="BS52" s="1064"/>
      <c r="BT52" s="1064"/>
      <c r="BU52" s="1064"/>
      <c r="BV52" s="1064"/>
      <c r="BW52" s="1064"/>
      <c r="BX52" s="1064"/>
      <c r="BY52" s="1064"/>
      <c r="BZ52" s="1077"/>
      <c r="CA52" s="1077"/>
      <c r="CB52" s="1077"/>
      <c r="CC52" s="1077"/>
      <c r="CD52" s="1077"/>
      <c r="CE52" s="1077"/>
      <c r="CF52" s="1077"/>
      <c r="CG52" s="1077"/>
      <c r="CH52" s="1077"/>
      <c r="CI52" s="1077"/>
      <c r="CJ52" s="1077"/>
      <c r="CK52" s="1077"/>
      <c r="CL52" s="1077"/>
      <c r="CM52" s="1077"/>
      <c r="CN52" s="1077"/>
      <c r="CO52" s="1077"/>
      <c r="CP52" s="1077"/>
      <c r="CQ52" s="1077"/>
      <c r="CR52" s="1077"/>
      <c r="CS52" s="1077"/>
      <c r="CT52" s="1077"/>
      <c r="CU52" s="1077"/>
      <c r="CV52" s="1077"/>
      <c r="CW52" s="1077"/>
      <c r="CX52" s="1077"/>
      <c r="CY52" s="1077"/>
      <c r="CZ52" s="1077"/>
      <c r="DA52" s="1077"/>
      <c r="DB52" s="1077"/>
      <c r="DC52" s="1077"/>
      <c r="DD52" s="1077"/>
      <c r="DE52" s="1077"/>
      <c r="DF52" s="1077"/>
      <c r="DG52" s="1077"/>
      <c r="DH52" s="1077"/>
      <c r="DI52" s="1077"/>
      <c r="DJ52" s="1077"/>
      <c r="DK52" s="1077"/>
      <c r="DL52" s="1077"/>
      <c r="DM52" s="1077"/>
      <c r="DN52" s="1064"/>
      <c r="DO52" s="997"/>
      <c r="DP52" s="1078" t="s">
        <v>1144</v>
      </c>
      <c r="DQ52" s="1064"/>
      <c r="DR52" s="1064"/>
      <c r="DS52" s="1064"/>
      <c r="DT52" s="1064"/>
      <c r="DU52" s="1064"/>
      <c r="DV52" s="1064"/>
      <c r="DW52" s="1079"/>
      <c r="DX52" s="1064"/>
      <c r="DY52" s="1064"/>
      <c r="DZ52" s="1064"/>
      <c r="EA52" s="1064"/>
      <c r="EB52" s="1064"/>
      <c r="EC52" s="1078"/>
      <c r="ED52" s="1064"/>
      <c r="EE52" s="1064"/>
      <c r="EF52" s="1064"/>
      <c r="EG52" s="1064"/>
      <c r="EH52" s="997"/>
      <c r="EI52" s="997"/>
      <c r="EJ52" s="1080">
        <v>39448</v>
      </c>
      <c r="EK52" s="997"/>
      <c r="EL52" s="997"/>
      <c r="EM52" s="997"/>
      <c r="EN52" s="997"/>
      <c r="EO52" s="997"/>
    </row>
    <row r="53" spans="1:145" ht="58.2" thickBot="1">
      <c r="A53" s="1160" t="s">
        <v>1961</v>
      </c>
      <c r="B53" s="1134"/>
      <c r="C53" s="1258">
        <f>IF(C2="","",ROUND(F50*40/100,0))</f>
        <v>13420</v>
      </c>
      <c r="D53" s="1362">
        <v>8.3710000000000004</v>
      </c>
      <c r="E53" s="1155"/>
      <c r="F53" s="1156">
        <f>IF(C2="","",ROUND(C53*D53*12,0))</f>
        <v>1348066</v>
      </c>
      <c r="G53" s="1159" t="str">
        <f>AN70</f>
        <v>तेरा लाख अठ्ठेचाळीस हजार सहासष्ठ मात्र.</v>
      </c>
      <c r="H53" s="1073"/>
      <c r="I53" s="1073"/>
      <c r="J53" s="1073"/>
      <c r="K53" s="1074"/>
      <c r="L53" s="1075" t="str">
        <f>IF(F53="","",TRIM(IF(((RIGHT(F53,9)-RIGHT(F53,7))/10000000)=0,"",(CHOOSE(((RIGHT(F53,9)-RIGHT(F53,7))/10000000),"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Nine"))&amp;" Carod")&amp;" "&amp;IF(((RIGHT(F53,7)-RIGHT(F53,5))/100000)=0,"",(CHOOSE(((RIGHT(F53,7)-RIGHT(F53,5))/100000),"One","Two","Three","Four","Five","Six","Seven","Eight","Nine","Ten","Eleven","Twelve","Thirteen","Fourteen","Fifteen","Sixteen","Seventeen","Eighteen","Nineteen","Twenty","Twenty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Nine"))&amp;" Lakh")&amp;" "&amp;IF(((RIGHT(F53,5)-RIGHT(F53,3))/1000)=0,"",(CHOOSE(((RIGHT(F53,5)-RIGHT(F53,3))/1000),"One","Two","Three","Four","Five","Six","Seven","Eight","Nine","Ten","Eleven","Twelve","Thirteen","Fourteen","Fifteen","Sixteen","Seventeen","Eighteen","Nineteen","Twenty","Twenty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Nine"))&amp;" Thousand")&amp;" "&amp;IF(((RIGHT(F53,3)-RIGHT(F53,2))/100)=0,"",(CHOOSE(((RIGHT(F53,3)-RIGHT(F53,2))/100),"One","Two","Three","Four","Five","Six","Seven","Eight","Nine"))&amp;" Hundred")&amp;" "&amp;IF(RIGHT(F53,2)="00","",CHOOSE(RIGHT(F53,2),"One","Two","Three","Four","Five","Six","Seven","Eight","Nine","Ten","Eleven","Twelve","Thirteen","Fourteen","Fifteen","Sixteen","Seventeen","Eighteen","Nineteen","Twenty","Twenty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Nine"))&amp;" Only "))</f>
        <v>Thirteen Lakh Fourty eight Thousand Sixty Six Only</v>
      </c>
      <c r="M53" s="1076"/>
      <c r="N53" s="1074"/>
      <c r="O53" s="1074"/>
      <c r="P53" s="1074"/>
      <c r="Q53" s="1074"/>
      <c r="R53" s="1074"/>
      <c r="S53" s="1074"/>
      <c r="T53" s="1074"/>
      <c r="U53" s="1074"/>
      <c r="V53" s="1074"/>
      <c r="W53" s="1064"/>
      <c r="X53" s="1064"/>
      <c r="Y53" s="1064"/>
      <c r="Z53" s="1064"/>
      <c r="AA53" s="1064"/>
      <c r="AB53" s="1064"/>
      <c r="AC53" s="1064"/>
      <c r="AD53" s="1064"/>
      <c r="AE53" s="1064"/>
      <c r="AF53" s="1064"/>
      <c r="AG53" s="1064"/>
      <c r="AH53" s="1064"/>
      <c r="AI53" s="1064"/>
      <c r="AJ53" s="1064"/>
      <c r="AK53" s="1064"/>
      <c r="AL53" s="1064"/>
      <c r="AM53" s="1064"/>
      <c r="AN53" s="1064"/>
      <c r="AO53" s="1064"/>
      <c r="AP53" s="1064"/>
      <c r="AQ53" s="1064"/>
      <c r="AR53" s="1064"/>
      <c r="AS53" s="1064"/>
      <c r="AT53" s="1064"/>
      <c r="AU53" s="1064"/>
      <c r="AV53" s="1064"/>
      <c r="AW53" s="1064"/>
      <c r="AX53" s="1064"/>
      <c r="AY53" s="1064"/>
      <c r="AZ53" s="1064"/>
      <c r="BA53" s="1064"/>
      <c r="BB53" s="1064"/>
      <c r="BC53" s="1064"/>
      <c r="BD53" s="1064"/>
      <c r="BE53" s="1064"/>
      <c r="BF53" s="1064"/>
      <c r="BG53" s="1064"/>
      <c r="BH53" s="1064"/>
      <c r="BI53" s="1064"/>
      <c r="BJ53" s="1064"/>
      <c r="BK53" s="1064"/>
      <c r="BL53" s="1064"/>
      <c r="BM53" s="1064"/>
      <c r="BN53" s="1064"/>
      <c r="BO53" s="1064"/>
      <c r="BP53" s="1064"/>
      <c r="BQ53" s="1064"/>
      <c r="BR53" s="1064"/>
      <c r="BS53" s="1064"/>
      <c r="BT53" s="1064"/>
      <c r="BU53" s="1064"/>
      <c r="BV53" s="1064"/>
      <c r="BW53" s="1064"/>
      <c r="BX53" s="1064"/>
      <c r="BY53" s="1064"/>
      <c r="BZ53" s="1077"/>
      <c r="CA53" s="1077"/>
      <c r="CB53" s="1077"/>
      <c r="CC53" s="1077"/>
      <c r="CD53" s="1077"/>
      <c r="CE53" s="1077"/>
      <c r="CF53" s="1077"/>
      <c r="CG53" s="1077"/>
      <c r="CH53" s="1077"/>
      <c r="CI53" s="1077"/>
      <c r="CJ53" s="1077"/>
      <c r="CK53" s="1077"/>
      <c r="CL53" s="1077"/>
      <c r="CM53" s="1077"/>
      <c r="CN53" s="1077"/>
      <c r="CO53" s="1077"/>
      <c r="CP53" s="1077"/>
      <c r="CQ53" s="1077"/>
      <c r="CR53" s="1077"/>
      <c r="CS53" s="1077"/>
      <c r="CT53" s="1077"/>
      <c r="CU53" s="1077"/>
      <c r="CV53" s="1077"/>
      <c r="CW53" s="1077"/>
      <c r="CX53" s="1077"/>
      <c r="CY53" s="1077"/>
      <c r="CZ53" s="1077"/>
      <c r="DA53" s="1077"/>
      <c r="DB53" s="1077"/>
      <c r="DC53" s="1077"/>
      <c r="DD53" s="1077"/>
      <c r="DE53" s="1077"/>
      <c r="DF53" s="1077"/>
      <c r="DG53" s="1077"/>
      <c r="DH53" s="1077"/>
      <c r="DI53" s="1077"/>
      <c r="DJ53" s="1077"/>
      <c r="DK53" s="1077"/>
      <c r="DL53" s="1077"/>
      <c r="DM53" s="1077"/>
      <c r="DN53" s="1064"/>
      <c r="DO53" s="997"/>
      <c r="DP53" s="1078" t="s">
        <v>1145</v>
      </c>
      <c r="DQ53" s="1064"/>
      <c r="DR53" s="1064"/>
      <c r="DS53" s="1064"/>
      <c r="DT53" s="1064"/>
      <c r="DU53" s="1064"/>
      <c r="DV53" s="1064"/>
      <c r="DW53" s="1079"/>
      <c r="DX53" s="1064"/>
      <c r="DY53" s="1064"/>
      <c r="DZ53" s="1064"/>
      <c r="EA53" s="1064"/>
      <c r="EB53" s="1064"/>
      <c r="EC53" s="1078"/>
      <c r="ED53" s="1064"/>
      <c r="EE53" s="1064"/>
      <c r="EF53" s="1064"/>
      <c r="EG53" s="1064"/>
      <c r="EH53" s="997"/>
      <c r="EI53" s="997"/>
      <c r="EJ53" s="1080">
        <v>39479</v>
      </c>
      <c r="EK53" s="997"/>
      <c r="EL53" s="997"/>
      <c r="EM53" s="997"/>
      <c r="EN53" s="997"/>
      <c r="EO53" s="997"/>
    </row>
    <row r="54" spans="1:145" ht="34.200000000000003" thickBot="1">
      <c r="A54" s="1161" t="s">
        <v>1987</v>
      </c>
      <c r="B54" s="1134"/>
      <c r="C54" s="1256" t="str">
        <f>IF(C2="","",CONCATENATE(F50&amp;-C53))</f>
        <v>33550-13420</v>
      </c>
      <c r="D54" s="1257">
        <f>IF(C2="","",F50-C53)</f>
        <v>20130</v>
      </c>
      <c r="E54" s="1134"/>
      <c r="F54" s="1212"/>
      <c r="G54" s="1158"/>
      <c r="H54" s="988"/>
      <c r="I54" s="988"/>
      <c r="J54" s="988"/>
      <c r="BZ54" s="1072"/>
      <c r="CA54" s="1072"/>
      <c r="CB54" s="1072"/>
      <c r="CC54" s="1072"/>
      <c r="CD54" s="1072"/>
      <c r="CE54" s="1072"/>
      <c r="CF54" s="1072"/>
      <c r="CG54" s="1072"/>
      <c r="CH54" s="1072"/>
      <c r="CI54" s="1072"/>
      <c r="CJ54" s="1072"/>
      <c r="CK54" s="1072"/>
      <c r="CL54" s="1072"/>
      <c r="CM54" s="1072"/>
      <c r="CN54" s="1072"/>
      <c r="CO54" s="1072"/>
      <c r="CP54" s="1072"/>
      <c r="CQ54" s="1072"/>
      <c r="CR54" s="1072"/>
      <c r="CS54" s="1072"/>
      <c r="CT54" s="1072"/>
      <c r="CU54" s="1072"/>
      <c r="CV54" s="1072"/>
      <c r="CW54" s="1072"/>
      <c r="CX54" s="1072"/>
      <c r="CY54" s="1072"/>
      <c r="CZ54" s="1072"/>
      <c r="DA54" s="1072"/>
      <c r="DB54" s="1072"/>
      <c r="DC54" s="1072"/>
      <c r="DD54" s="1072"/>
      <c r="DE54" s="1072"/>
      <c r="DF54" s="1072"/>
      <c r="DG54" s="1072"/>
      <c r="DH54" s="1072"/>
      <c r="DI54" s="1072"/>
      <c r="DJ54" s="1072"/>
      <c r="DK54" s="1072"/>
      <c r="DL54" s="1072"/>
      <c r="DM54" s="1072"/>
      <c r="DN54" s="1062"/>
      <c r="DP54" s="994" t="s">
        <v>1146</v>
      </c>
      <c r="DW54" s="1050"/>
      <c r="EC54" s="994"/>
      <c r="EJ54" s="1012">
        <v>39508</v>
      </c>
    </row>
    <row r="55" spans="1:145" ht="21.6" thickBot="1">
      <c r="A55" s="1162" t="s">
        <v>1962</v>
      </c>
      <c r="B55" s="1163"/>
      <c r="C55" s="1267" t="s">
        <v>3046</v>
      </c>
      <c r="D55" s="1268" t="s">
        <v>1963</v>
      </c>
      <c r="E55" s="1268" t="s">
        <v>1964</v>
      </c>
      <c r="F55" s="1269" t="s">
        <v>1965</v>
      </c>
      <c r="G55" s="1158"/>
      <c r="H55" s="988"/>
      <c r="I55" s="988"/>
      <c r="J55" s="988"/>
      <c r="BZ55" s="1072"/>
      <c r="CA55" s="1072"/>
      <c r="CB55" s="1072"/>
      <c r="CC55" s="1072"/>
      <c r="CD55" s="1072"/>
      <c r="CE55" s="1072"/>
      <c r="CF55" s="1072"/>
      <c r="CG55" s="1072"/>
      <c r="CH55" s="1072"/>
      <c r="CI55" s="1072"/>
      <c r="CJ55" s="1072"/>
      <c r="CK55" s="1072"/>
      <c r="CL55" s="1072"/>
      <c r="CM55" s="1072"/>
      <c r="CN55" s="1072"/>
      <c r="CO55" s="1072"/>
      <c r="CP55" s="1072"/>
      <c r="CQ55" s="1072"/>
      <c r="CR55" s="1072"/>
      <c r="CS55" s="1072"/>
      <c r="CT55" s="1072"/>
      <c r="CU55" s="1072"/>
      <c r="CV55" s="1072"/>
      <c r="CW55" s="1072"/>
      <c r="CX55" s="1072"/>
      <c r="CY55" s="1072"/>
      <c r="CZ55" s="1072"/>
      <c r="DA55" s="1072"/>
      <c r="DB55" s="1072"/>
      <c r="DC55" s="1072"/>
      <c r="DD55" s="1072"/>
      <c r="DE55" s="1072"/>
      <c r="DF55" s="1072"/>
      <c r="DG55" s="1072"/>
      <c r="DH55" s="1072"/>
      <c r="DI55" s="1072"/>
      <c r="DJ55" s="1072"/>
      <c r="DK55" s="1072"/>
      <c r="DL55" s="1072"/>
      <c r="DM55" s="1072"/>
      <c r="DN55" s="1062"/>
      <c r="DP55" s="994" t="s">
        <v>1147</v>
      </c>
      <c r="DW55" s="1050"/>
      <c r="EC55" s="994"/>
      <c r="EJ55" s="1012">
        <v>39539</v>
      </c>
    </row>
    <row r="56" spans="1:145" ht="21.6" thickBot="1">
      <c r="A56" s="1164"/>
      <c r="B56" s="1132"/>
      <c r="C56" s="1363"/>
      <c r="D56" s="1364"/>
      <c r="E56" s="1365"/>
      <c r="F56" s="1135">
        <f>C56+D56+E56</f>
        <v>0</v>
      </c>
      <c r="G56" s="1158"/>
      <c r="H56" s="988"/>
      <c r="I56" s="988"/>
      <c r="J56" s="988"/>
      <c r="BZ56" s="1072"/>
      <c r="CA56" s="1072"/>
      <c r="CB56" s="1072"/>
      <c r="CC56" s="1072"/>
      <c r="CD56" s="1072"/>
      <c r="CE56" s="1072"/>
      <c r="CF56" s="1072"/>
      <c r="CG56" s="1072"/>
      <c r="CH56" s="1072"/>
      <c r="CI56" s="1072"/>
      <c r="CJ56" s="1072"/>
      <c r="CK56" s="1072"/>
      <c r="CL56" s="1072"/>
      <c r="CM56" s="1072"/>
      <c r="CN56" s="1072"/>
      <c r="CO56" s="1072"/>
      <c r="CP56" s="1072"/>
      <c r="CQ56" s="1072"/>
      <c r="CR56" s="1072"/>
      <c r="CS56" s="1072"/>
      <c r="CT56" s="1072"/>
      <c r="CU56" s="1072"/>
      <c r="CV56" s="1072"/>
      <c r="CW56" s="1072"/>
      <c r="CX56" s="1072"/>
      <c r="CY56" s="1072"/>
      <c r="CZ56" s="1072"/>
      <c r="DA56" s="1072"/>
      <c r="DB56" s="1072"/>
      <c r="DC56" s="1072"/>
      <c r="DD56" s="1072"/>
      <c r="DE56" s="1072"/>
      <c r="DF56" s="1072"/>
      <c r="DG56" s="1072"/>
      <c r="DH56" s="1072"/>
      <c r="DI56" s="1072"/>
      <c r="DJ56" s="1072"/>
      <c r="DK56" s="1072"/>
      <c r="DL56" s="1072"/>
      <c r="DM56" s="1072"/>
      <c r="DN56" s="1062"/>
      <c r="DP56" s="994" t="s">
        <v>1148</v>
      </c>
      <c r="DW56" s="1050"/>
      <c r="EC56" s="994"/>
      <c r="EJ56" s="1012">
        <v>39569</v>
      </c>
    </row>
    <row r="57" spans="1:145" ht="24" thickBot="1">
      <c r="A57" s="1165" t="s">
        <v>1966</v>
      </c>
      <c r="B57" s="1132"/>
      <c r="C57" s="1132"/>
      <c r="D57" s="1270" t="s">
        <v>192</v>
      </c>
      <c r="E57" s="1132"/>
      <c r="F57" s="1132"/>
      <c r="G57" s="1158"/>
      <c r="H57" s="988"/>
      <c r="I57" s="988"/>
      <c r="J57" s="988"/>
      <c r="BZ57" s="1072"/>
      <c r="CA57" s="1072"/>
      <c r="CB57" s="1072"/>
      <c r="CC57" s="1072"/>
      <c r="CD57" s="1072"/>
      <c r="CE57" s="1072"/>
      <c r="CF57" s="1072"/>
      <c r="CG57" s="1072"/>
      <c r="CH57" s="1072"/>
      <c r="CI57" s="1072"/>
      <c r="CJ57" s="1072"/>
      <c r="CK57" s="1072"/>
      <c r="CL57" s="1072"/>
      <c r="CM57" s="1072"/>
      <c r="CN57" s="1072"/>
      <c r="CO57" s="1072"/>
      <c r="CP57" s="1072"/>
      <c r="CQ57" s="1072"/>
      <c r="CR57" s="1072"/>
      <c r="CS57" s="1072"/>
      <c r="CT57" s="1072"/>
      <c r="CU57" s="1072"/>
      <c r="CV57" s="1072"/>
      <c r="CW57" s="1072"/>
      <c r="CX57" s="1072"/>
      <c r="CY57" s="1072"/>
      <c r="CZ57" s="1072"/>
      <c r="DA57" s="1072"/>
      <c r="DB57" s="1072"/>
      <c r="DC57" s="1072"/>
      <c r="DD57" s="1072"/>
      <c r="DE57" s="1072"/>
      <c r="DF57" s="1072"/>
      <c r="DG57" s="1072"/>
      <c r="DH57" s="1072"/>
      <c r="DI57" s="1072"/>
      <c r="DJ57" s="1072"/>
      <c r="DK57" s="1072"/>
      <c r="DL57" s="1072"/>
      <c r="DM57" s="1072"/>
      <c r="DN57" s="1062"/>
      <c r="DP57" s="994" t="s">
        <v>1149</v>
      </c>
      <c r="DW57" s="1050"/>
      <c r="EC57" s="994"/>
      <c r="EJ57" s="1012">
        <v>39600</v>
      </c>
    </row>
    <row r="58" spans="1:145" ht="24" thickBot="1">
      <c r="A58" s="1166" t="s">
        <v>2378</v>
      </c>
      <c r="B58" s="1132"/>
      <c r="C58" s="1132"/>
      <c r="D58" s="1262">
        <f>F50</f>
        <v>33550</v>
      </c>
      <c r="E58" s="1259"/>
      <c r="F58" s="1262">
        <f>F50</f>
        <v>33550</v>
      </c>
      <c r="G58" s="1158"/>
      <c r="H58" s="988"/>
      <c r="I58" s="988"/>
      <c r="J58" s="988"/>
      <c r="BZ58" s="1072"/>
      <c r="CA58" s="1072"/>
      <c r="CB58" s="1072"/>
      <c r="CC58" s="1072"/>
      <c r="CD58" s="1072"/>
      <c r="CE58" s="1072"/>
      <c r="CF58" s="1072"/>
      <c r="CG58" s="1072"/>
      <c r="CH58" s="1072"/>
      <c r="CI58" s="1072"/>
      <c r="CJ58" s="1072"/>
      <c r="CK58" s="1072"/>
      <c r="CL58" s="1072"/>
      <c r="CM58" s="1072"/>
      <c r="CN58" s="1072"/>
      <c r="CO58" s="1072"/>
      <c r="CP58" s="1072"/>
      <c r="CQ58" s="1072"/>
      <c r="CR58" s="1072"/>
      <c r="CS58" s="1072"/>
      <c r="CT58" s="1072"/>
      <c r="CU58" s="1072"/>
      <c r="CV58" s="1072"/>
      <c r="CW58" s="1072"/>
      <c r="CX58" s="1072"/>
      <c r="CY58" s="1072"/>
      <c r="CZ58" s="1072"/>
      <c r="DA58" s="1072"/>
      <c r="DB58" s="1072"/>
      <c r="DC58" s="1072"/>
      <c r="DD58" s="1072"/>
      <c r="DE58" s="1072"/>
      <c r="DF58" s="1072"/>
      <c r="DG58" s="1072"/>
      <c r="DH58" s="1072"/>
      <c r="DI58" s="1072"/>
      <c r="DJ58" s="1072"/>
      <c r="DK58" s="1072"/>
      <c r="DL58" s="1072"/>
      <c r="DM58" s="1072"/>
      <c r="DN58" s="1062"/>
      <c r="DP58" s="994" t="s">
        <v>1150</v>
      </c>
      <c r="DW58" s="1050"/>
      <c r="EC58" s="994"/>
      <c r="EJ58" s="1012">
        <v>39630</v>
      </c>
    </row>
    <row r="59" spans="1:145" ht="24" thickBot="1">
      <c r="A59" s="1167" t="s">
        <v>2378</v>
      </c>
      <c r="B59" s="1132"/>
      <c r="C59" s="1132"/>
      <c r="D59" s="1261">
        <f>ROUND(F37*30/100,0)</f>
        <v>20130</v>
      </c>
      <c r="E59" s="1260"/>
      <c r="F59" s="1263">
        <f>ROUND(F37*30/100,0)</f>
        <v>20130</v>
      </c>
      <c r="G59" s="1158"/>
      <c r="H59" s="988"/>
      <c r="I59" s="988"/>
      <c r="J59" s="988"/>
      <c r="BZ59" s="1072"/>
      <c r="CA59" s="1072"/>
      <c r="CB59" s="1072"/>
      <c r="CC59" s="1072"/>
      <c r="CD59" s="1072"/>
      <c r="CE59" s="1072"/>
      <c r="CF59" s="1072"/>
      <c r="CG59" s="1072"/>
      <c r="CH59" s="1072"/>
      <c r="CI59" s="1072"/>
      <c r="CJ59" s="1072"/>
      <c r="CK59" s="1072"/>
      <c r="CL59" s="1072"/>
      <c r="CM59" s="1072"/>
      <c r="CN59" s="1072"/>
      <c r="CO59" s="1072"/>
      <c r="CP59" s="1072"/>
      <c r="CQ59" s="1072"/>
      <c r="CR59" s="1072"/>
      <c r="CS59" s="1072"/>
      <c r="CT59" s="1072"/>
      <c r="CU59" s="1072"/>
      <c r="CV59" s="1072"/>
      <c r="CW59" s="1072"/>
      <c r="CX59" s="1072"/>
      <c r="CY59" s="1072"/>
      <c r="CZ59" s="1072"/>
      <c r="DA59" s="1072"/>
      <c r="DB59" s="1072"/>
      <c r="DC59" s="1072"/>
      <c r="DD59" s="1072"/>
      <c r="DE59" s="1072"/>
      <c r="DF59" s="1072"/>
      <c r="DG59" s="1072"/>
      <c r="DH59" s="1072"/>
      <c r="DI59" s="1072"/>
      <c r="DJ59" s="1072"/>
      <c r="DK59" s="1072"/>
      <c r="DL59" s="1072"/>
      <c r="DM59" s="1072"/>
      <c r="DN59" s="1062"/>
      <c r="DP59" s="994" t="s">
        <v>1151</v>
      </c>
      <c r="DW59" s="1050"/>
      <c r="EC59" s="994"/>
      <c r="EJ59" s="1012">
        <v>39661</v>
      </c>
    </row>
    <row r="60" spans="1:145" ht="21.6" thickBot="1">
      <c r="A60" s="1168"/>
      <c r="B60" s="1142"/>
      <c r="C60" s="1142"/>
      <c r="D60" s="1182"/>
      <c r="E60" s="1182"/>
      <c r="F60" s="1182"/>
      <c r="G60" s="1158"/>
      <c r="H60" s="988"/>
      <c r="I60" s="988"/>
      <c r="J60" s="988"/>
      <c r="BZ60" s="1072"/>
      <c r="CA60" s="1072"/>
      <c r="CB60" s="1072"/>
      <c r="CC60" s="1072"/>
      <c r="CD60" s="1072"/>
      <c r="CE60" s="1072"/>
      <c r="CF60" s="1072"/>
      <c r="CG60" s="1072"/>
      <c r="CH60" s="1072"/>
      <c r="CI60" s="1072"/>
      <c r="CJ60" s="1072"/>
      <c r="CK60" s="1072"/>
      <c r="CL60" s="1072"/>
      <c r="CM60" s="1072"/>
      <c r="CN60" s="1072"/>
      <c r="CO60" s="1072"/>
      <c r="CP60" s="1072"/>
      <c r="CQ60" s="1072"/>
      <c r="CR60" s="1072"/>
      <c r="CS60" s="1072"/>
      <c r="CT60" s="1072"/>
      <c r="CU60" s="1072"/>
      <c r="CV60" s="1072"/>
      <c r="CW60" s="1072"/>
      <c r="CX60" s="1072"/>
      <c r="CY60" s="1072"/>
      <c r="CZ60" s="1072"/>
      <c r="DA60" s="1072"/>
      <c r="DB60" s="1072"/>
      <c r="DC60" s="1072"/>
      <c r="DD60" s="1072"/>
      <c r="DE60" s="1072"/>
      <c r="DF60" s="1072"/>
      <c r="DG60" s="1072"/>
      <c r="DH60" s="1072"/>
      <c r="DI60" s="1072"/>
      <c r="DJ60" s="1072"/>
      <c r="DK60" s="1072"/>
      <c r="DL60" s="1072"/>
      <c r="DM60" s="1072"/>
      <c r="DN60" s="1062"/>
      <c r="DP60" s="994" t="s">
        <v>1152</v>
      </c>
      <c r="DW60" s="1050"/>
      <c r="EC60" s="994"/>
      <c r="EJ60" s="1012">
        <v>39692</v>
      </c>
    </row>
    <row r="61" spans="1:145" ht="21.6" thickBot="1">
      <c r="A61" s="1169" t="s">
        <v>356</v>
      </c>
      <c r="B61" s="1142"/>
      <c r="C61" s="1138">
        <f>E13</f>
        <v>9282</v>
      </c>
      <c r="D61" s="1194"/>
      <c r="E61" s="1182"/>
      <c r="F61" s="1138" t="s">
        <v>1041</v>
      </c>
      <c r="G61" s="1158"/>
      <c r="H61" s="988"/>
      <c r="I61" s="988"/>
      <c r="J61" s="988"/>
      <c r="BZ61" s="1072"/>
      <c r="CA61" s="1072"/>
      <c r="CB61" s="1072"/>
      <c r="CC61" s="1072"/>
      <c r="CD61" s="1072"/>
      <c r="CE61" s="1072"/>
      <c r="CF61" s="1072"/>
      <c r="CG61" s="1072"/>
      <c r="CH61" s="1072"/>
      <c r="CI61" s="1072"/>
      <c r="CJ61" s="1072"/>
      <c r="CK61" s="1072"/>
      <c r="CL61" s="1072"/>
      <c r="CM61" s="1072"/>
      <c r="CN61" s="1072"/>
      <c r="CO61" s="1072"/>
      <c r="CP61" s="1072"/>
      <c r="CQ61" s="1072"/>
      <c r="CR61" s="1072"/>
      <c r="CS61" s="1072"/>
      <c r="CT61" s="1072"/>
      <c r="CU61" s="1072"/>
      <c r="CV61" s="1072"/>
      <c r="CW61" s="1072"/>
      <c r="CX61" s="1072"/>
      <c r="CY61" s="1072"/>
      <c r="CZ61" s="1072"/>
      <c r="DA61" s="1072"/>
      <c r="DB61" s="1072"/>
      <c r="DC61" s="1072"/>
      <c r="DD61" s="1072"/>
      <c r="DE61" s="1072"/>
      <c r="DF61" s="1072"/>
      <c r="DG61" s="1072"/>
      <c r="DH61" s="1072"/>
      <c r="DI61" s="1072"/>
      <c r="DJ61" s="1072"/>
      <c r="DK61" s="1072"/>
      <c r="DL61" s="1072"/>
      <c r="DM61" s="1072"/>
      <c r="DN61" s="1062"/>
      <c r="DP61" s="994" t="s">
        <v>1153</v>
      </c>
      <c r="DW61" s="1050"/>
      <c r="EC61" s="994"/>
      <c r="EJ61" s="1012">
        <v>39722</v>
      </c>
    </row>
    <row r="62" spans="1:145" ht="21.6" thickBot="1">
      <c r="A62" s="1170" t="s">
        <v>2538</v>
      </c>
      <c r="B62" s="1142"/>
      <c r="C62" s="1330"/>
      <c r="D62" s="1194"/>
      <c r="E62" s="1182"/>
      <c r="F62" s="1182"/>
      <c r="G62" s="1158"/>
      <c r="H62" s="988"/>
      <c r="I62" s="988"/>
      <c r="J62" s="988"/>
      <c r="BZ62" s="1072"/>
      <c r="CA62" s="1072"/>
      <c r="CB62" s="1072"/>
      <c r="CC62" s="1072"/>
      <c r="CD62" s="1072"/>
      <c r="CE62" s="1072"/>
      <c r="CF62" s="1072"/>
      <c r="CG62" s="1072"/>
      <c r="CH62" s="1072"/>
      <c r="CI62" s="1072"/>
      <c r="CJ62" s="1072"/>
      <c r="CK62" s="1072"/>
      <c r="CL62" s="1072"/>
      <c r="CM62" s="1072"/>
      <c r="CN62" s="1072"/>
      <c r="CO62" s="1072"/>
      <c r="CP62" s="1072"/>
      <c r="CQ62" s="1072"/>
      <c r="CR62" s="1072"/>
      <c r="CS62" s="1072"/>
      <c r="CT62" s="1072"/>
      <c r="CU62" s="1072"/>
      <c r="CV62" s="1072"/>
      <c r="CW62" s="1072"/>
      <c r="CX62" s="1072"/>
      <c r="CY62" s="1072"/>
      <c r="CZ62" s="1072"/>
      <c r="DA62" s="1072"/>
      <c r="DB62" s="1072"/>
      <c r="DC62" s="1072"/>
      <c r="DD62" s="1072"/>
      <c r="DE62" s="1072"/>
      <c r="DF62" s="1072"/>
      <c r="DG62" s="1072"/>
      <c r="DH62" s="1072"/>
      <c r="DI62" s="1072"/>
      <c r="DJ62" s="1072"/>
      <c r="DK62" s="1072"/>
      <c r="DL62" s="1072"/>
      <c r="DM62" s="1072"/>
      <c r="DN62" s="1062"/>
      <c r="DP62" s="994"/>
      <c r="DW62" s="1050"/>
      <c r="EC62" s="994"/>
      <c r="EJ62" s="1012">
        <v>39753</v>
      </c>
    </row>
    <row r="63" spans="1:145" ht="21.6" thickBot="1">
      <c r="A63" s="1171" t="s">
        <v>3028</v>
      </c>
      <c r="B63" s="1142"/>
      <c r="C63" s="1366"/>
      <c r="D63" s="1194"/>
      <c r="E63" s="1182"/>
      <c r="F63" s="1182"/>
      <c r="G63" s="1158"/>
      <c r="H63" s="988"/>
      <c r="I63" s="988"/>
      <c r="J63" s="988"/>
      <c r="BZ63" s="1072"/>
      <c r="CA63" s="1072"/>
      <c r="CB63" s="1072"/>
      <c r="CC63" s="1072"/>
      <c r="CD63" s="1072"/>
      <c r="CE63" s="1072"/>
      <c r="CF63" s="1072"/>
      <c r="CG63" s="1072"/>
      <c r="CH63" s="1072"/>
      <c r="CI63" s="1072"/>
      <c r="CJ63" s="1072"/>
      <c r="CK63" s="1072"/>
      <c r="CL63" s="1072"/>
      <c r="CM63" s="1072"/>
      <c r="CN63" s="1072"/>
      <c r="CO63" s="1072"/>
      <c r="CP63" s="1072"/>
      <c r="CQ63" s="1072"/>
      <c r="CR63" s="1072"/>
      <c r="CS63" s="1072"/>
      <c r="CT63" s="1072"/>
      <c r="CU63" s="1072"/>
      <c r="CV63" s="1072"/>
      <c r="CW63" s="1072"/>
      <c r="CX63" s="1072"/>
      <c r="CY63" s="1072"/>
      <c r="CZ63" s="1072"/>
      <c r="DA63" s="1072"/>
      <c r="DB63" s="1072"/>
      <c r="DC63" s="1072"/>
      <c r="DD63" s="1072"/>
      <c r="DE63" s="1072"/>
      <c r="DF63" s="1072"/>
      <c r="DG63" s="1072"/>
      <c r="DH63" s="1072"/>
      <c r="DI63" s="1072"/>
      <c r="DJ63" s="1072"/>
      <c r="DK63" s="1072"/>
      <c r="DL63" s="1072"/>
      <c r="DM63" s="1072"/>
      <c r="DN63" s="1062"/>
      <c r="DP63" s="994"/>
      <c r="DW63" s="1050"/>
      <c r="EC63" s="994"/>
      <c r="EJ63" s="1012">
        <v>39783</v>
      </c>
    </row>
    <row r="64" spans="1:145" ht="21.6" thickBot="1">
      <c r="A64" s="1140" t="s">
        <v>2537</v>
      </c>
      <c r="B64" s="1142"/>
      <c r="C64" s="1341"/>
      <c r="D64" s="1194"/>
      <c r="E64" s="1182"/>
      <c r="F64" s="1182"/>
      <c r="G64" s="1158"/>
      <c r="H64" s="988"/>
      <c r="I64" s="988"/>
      <c r="J64" s="988"/>
      <c r="BZ64" s="1072"/>
      <c r="CA64" s="1072"/>
      <c r="CB64" s="1072"/>
      <c r="CC64" s="1072"/>
      <c r="CD64" s="1072"/>
      <c r="CE64" s="1072"/>
      <c r="CF64" s="1072"/>
      <c r="CG64" s="1072"/>
      <c r="CH64" s="1072"/>
      <c r="CI64" s="1072"/>
      <c r="CJ64" s="1072"/>
      <c r="CK64" s="1072"/>
      <c r="CL64" s="1072"/>
      <c r="CM64" s="1072"/>
      <c r="CN64" s="1072"/>
      <c r="CO64" s="1072"/>
      <c r="CP64" s="1072"/>
      <c r="CQ64" s="1072"/>
      <c r="CR64" s="1072"/>
      <c r="CS64" s="1072"/>
      <c r="CT64" s="1072"/>
      <c r="CU64" s="1072"/>
      <c r="CV64" s="1072"/>
      <c r="CW64" s="1072"/>
      <c r="CX64" s="1072"/>
      <c r="CY64" s="1072"/>
      <c r="CZ64" s="1072"/>
      <c r="DA64" s="1072"/>
      <c r="DB64" s="1072"/>
      <c r="DC64" s="1072"/>
      <c r="DD64" s="1072"/>
      <c r="DE64" s="1072"/>
      <c r="DF64" s="1072"/>
      <c r="DG64" s="1072"/>
      <c r="DH64" s="1072"/>
      <c r="DI64" s="1072"/>
      <c r="DJ64" s="1072"/>
      <c r="DK64" s="1072"/>
      <c r="DL64" s="1072"/>
      <c r="DM64" s="1072"/>
      <c r="DN64" s="1062"/>
      <c r="DP64" s="994"/>
      <c r="DW64" s="1050"/>
      <c r="EC64" s="994"/>
      <c r="EJ64" s="1012">
        <v>39814</v>
      </c>
    </row>
    <row r="65" spans="1:140" ht="21.6" thickBot="1">
      <c r="A65" s="1171" t="s">
        <v>347</v>
      </c>
      <c r="B65" s="1142"/>
      <c r="C65" s="1330"/>
      <c r="D65" s="1194"/>
      <c r="E65" s="1182"/>
      <c r="F65" s="1182"/>
      <c r="G65" s="1158"/>
      <c r="H65" s="988"/>
      <c r="I65" s="988"/>
      <c r="J65" s="988"/>
      <c r="BZ65" s="1072"/>
      <c r="CA65" s="1072"/>
      <c r="CB65" s="1072"/>
      <c r="CC65" s="1072"/>
      <c r="CD65" s="1072"/>
      <c r="CE65" s="1072"/>
      <c r="CF65" s="1072"/>
      <c r="CG65" s="1072"/>
      <c r="CH65" s="1072"/>
      <c r="CI65" s="1072"/>
      <c r="CJ65" s="1072"/>
      <c r="CK65" s="1072"/>
      <c r="CL65" s="1072"/>
      <c r="CM65" s="1072"/>
      <c r="CN65" s="1072"/>
      <c r="CO65" s="1072"/>
      <c r="CP65" s="1072"/>
      <c r="CQ65" s="1072"/>
      <c r="CR65" s="1072"/>
      <c r="CS65" s="1072"/>
      <c r="CT65" s="1072"/>
      <c r="CU65" s="1072"/>
      <c r="CV65" s="1072"/>
      <c r="CW65" s="1072"/>
      <c r="CX65" s="1072"/>
      <c r="CY65" s="1072"/>
      <c r="CZ65" s="1072"/>
      <c r="DA65" s="1072"/>
      <c r="DB65" s="1072"/>
      <c r="DC65" s="1072"/>
      <c r="DD65" s="1072"/>
      <c r="DE65" s="1072"/>
      <c r="DF65" s="1072"/>
      <c r="DG65" s="1072"/>
      <c r="DH65" s="1072"/>
      <c r="DI65" s="1072"/>
      <c r="DJ65" s="1072"/>
      <c r="DK65" s="1072"/>
      <c r="DL65" s="1072"/>
      <c r="DM65" s="1072"/>
      <c r="DN65" s="1062"/>
      <c r="DP65" s="994"/>
      <c r="DW65" s="1050"/>
      <c r="EC65" s="994"/>
      <c r="EJ65" s="1012">
        <v>39845</v>
      </c>
    </row>
    <row r="66" spans="1:140" ht="21.6" thickBot="1">
      <c r="A66" s="1166"/>
      <c r="B66" s="1142"/>
      <c r="C66" s="1142"/>
      <c r="D66" s="1182"/>
      <c r="E66" s="1182"/>
      <c r="F66" s="1182"/>
      <c r="G66" s="1158"/>
      <c r="H66" s="988"/>
      <c r="I66" s="988"/>
      <c r="J66" s="988"/>
      <c r="BZ66" s="1072"/>
      <c r="CA66" s="1072"/>
      <c r="CB66" s="1072"/>
      <c r="CC66" s="1072"/>
      <c r="CD66" s="1072"/>
      <c r="CE66" s="1072"/>
      <c r="CF66" s="1072"/>
      <c r="CG66" s="1072"/>
      <c r="CH66" s="1072"/>
      <c r="CI66" s="1072"/>
      <c r="CJ66" s="1072"/>
      <c r="CK66" s="1072"/>
      <c r="CL66" s="1072"/>
      <c r="CM66" s="1072"/>
      <c r="CN66" s="1072"/>
      <c r="CO66" s="1072"/>
      <c r="CP66" s="1072"/>
      <c r="CQ66" s="1072"/>
      <c r="CR66" s="1072"/>
      <c r="CS66" s="1072"/>
      <c r="CT66" s="1072"/>
      <c r="CU66" s="1072"/>
      <c r="CV66" s="1072"/>
      <c r="CW66" s="1072"/>
      <c r="CX66" s="1072"/>
      <c r="CY66" s="1072"/>
      <c r="CZ66" s="1072"/>
      <c r="DA66" s="1072"/>
      <c r="DB66" s="1072"/>
      <c r="DC66" s="1072"/>
      <c r="DD66" s="1072"/>
      <c r="DE66" s="1072"/>
      <c r="DF66" s="1072"/>
      <c r="DG66" s="1072"/>
      <c r="DH66" s="1072"/>
      <c r="DI66" s="1072"/>
      <c r="DJ66" s="1072"/>
      <c r="DK66" s="1072"/>
      <c r="DL66" s="1072"/>
      <c r="DM66" s="1072"/>
      <c r="DN66" s="1062"/>
      <c r="DP66" s="994"/>
      <c r="DW66" s="1050"/>
      <c r="EC66" s="994"/>
      <c r="EJ66" s="1012">
        <v>39873</v>
      </c>
    </row>
    <row r="67" spans="1:140" ht="21.6" thickBot="1">
      <c r="A67" s="1172" t="s">
        <v>3027</v>
      </c>
      <c r="B67" s="1142"/>
      <c r="C67" s="1142"/>
      <c r="D67" s="1138">
        <f>E12</f>
        <v>0</v>
      </c>
      <c r="E67" s="1182"/>
      <c r="F67" s="1182"/>
      <c r="G67" s="1158"/>
      <c r="H67" s="988"/>
      <c r="I67" s="988"/>
      <c r="J67" s="988"/>
      <c r="BZ67" s="1072"/>
      <c r="CA67" s="1072"/>
      <c r="CB67" s="1072"/>
      <c r="CC67" s="1072"/>
      <c r="CD67" s="1072"/>
      <c r="CE67" s="1072"/>
      <c r="CF67" s="1072"/>
      <c r="CG67" s="1072"/>
      <c r="CH67" s="1072"/>
      <c r="CI67" s="1072"/>
      <c r="CJ67" s="1072"/>
      <c r="CK67" s="1072"/>
      <c r="CL67" s="1072"/>
      <c r="CM67" s="1072"/>
      <c r="CN67" s="1072"/>
      <c r="CO67" s="1072"/>
      <c r="CP67" s="1072"/>
      <c r="CQ67" s="1072"/>
      <c r="CR67" s="1072"/>
      <c r="CS67" s="1072"/>
      <c r="CT67" s="1072"/>
      <c r="CU67" s="1072"/>
      <c r="CV67" s="1072"/>
      <c r="CW67" s="1072"/>
      <c r="CX67" s="1072"/>
      <c r="CY67" s="1072"/>
      <c r="CZ67" s="1072"/>
      <c r="DA67" s="1072"/>
      <c r="DB67" s="1072"/>
      <c r="DC67" s="1072"/>
      <c r="DD67" s="1072"/>
      <c r="DE67" s="1072"/>
      <c r="DF67" s="1072"/>
      <c r="DG67" s="1072"/>
      <c r="DH67" s="1072"/>
      <c r="DI67" s="1072"/>
      <c r="DJ67" s="1072"/>
      <c r="DK67" s="1072"/>
      <c r="DL67" s="1072"/>
      <c r="DM67" s="1072"/>
      <c r="DN67" s="1062"/>
      <c r="DP67" s="994" t="s">
        <v>1154</v>
      </c>
      <c r="DW67" s="1050"/>
      <c r="EC67" s="994"/>
      <c r="EJ67" s="1012">
        <v>39904</v>
      </c>
    </row>
    <row r="68" spans="1:140" ht="21.6" thickBot="1">
      <c r="A68" s="1166"/>
      <c r="B68" s="1142"/>
      <c r="C68" s="1142"/>
      <c r="D68" s="1182"/>
      <c r="E68" s="1182"/>
      <c r="F68" s="1182"/>
      <c r="G68" s="1158"/>
      <c r="H68" s="988"/>
      <c r="I68" s="988"/>
      <c r="J68" s="988"/>
      <c r="BZ68" s="1072"/>
      <c r="CA68" s="1072"/>
      <c r="CB68" s="1072"/>
      <c r="CC68" s="1072"/>
      <c r="CD68" s="1072"/>
      <c r="CE68" s="1072"/>
      <c r="CF68" s="1072"/>
      <c r="CG68" s="1072"/>
      <c r="CH68" s="1072"/>
      <c r="CI68" s="1072"/>
      <c r="CJ68" s="1072"/>
      <c r="CK68" s="1072"/>
      <c r="CL68" s="1072"/>
      <c r="CM68" s="1072"/>
      <c r="CN68" s="1072"/>
      <c r="CO68" s="1072"/>
      <c r="CP68" s="1072"/>
      <c r="CQ68" s="1072"/>
      <c r="CR68" s="1072"/>
      <c r="CS68" s="1072"/>
      <c r="CT68" s="1072"/>
      <c r="CU68" s="1072"/>
      <c r="CV68" s="1072"/>
      <c r="CW68" s="1072"/>
      <c r="CX68" s="1072"/>
      <c r="CY68" s="1072"/>
      <c r="CZ68" s="1072"/>
      <c r="DA68" s="1072"/>
      <c r="DB68" s="1072"/>
      <c r="DC68" s="1072"/>
      <c r="DD68" s="1072"/>
      <c r="DE68" s="1072"/>
      <c r="DF68" s="1072"/>
      <c r="DG68" s="1072"/>
      <c r="DH68" s="1072"/>
      <c r="DI68" s="1072"/>
      <c r="DJ68" s="1072"/>
      <c r="DK68" s="1072"/>
      <c r="DL68" s="1072"/>
      <c r="DM68" s="1072"/>
      <c r="DN68" s="1062"/>
      <c r="DP68" s="994" t="s">
        <v>1155</v>
      </c>
      <c r="DW68" s="1050"/>
      <c r="EC68" s="994"/>
      <c r="EJ68" s="1012">
        <v>39934</v>
      </c>
    </row>
    <row r="69" spans="1:140" ht="24" thickBot="1">
      <c r="A69" s="1152" t="s">
        <v>1972</v>
      </c>
      <c r="B69" s="1142"/>
      <c r="C69" s="1142"/>
      <c r="D69" s="1367">
        <v>300</v>
      </c>
      <c r="E69" s="1142"/>
      <c r="F69" s="1142"/>
      <c r="G69" s="1158"/>
      <c r="H69" s="988"/>
      <c r="I69" s="988"/>
      <c r="J69" s="988"/>
      <c r="BZ69" s="1072"/>
      <c r="CA69" s="1072"/>
      <c r="CB69" s="1072"/>
      <c r="CC69" s="1072"/>
      <c r="CD69" s="1072"/>
      <c r="CE69" s="1072"/>
      <c r="CF69" s="1072"/>
      <c r="CG69" s="1072"/>
      <c r="CH69" s="1072"/>
      <c r="CI69" s="1072"/>
      <c r="CJ69" s="1072"/>
      <c r="CK69" s="1072"/>
      <c r="CL69" s="1072"/>
      <c r="CM69" s="1072"/>
      <c r="CN69" s="1072"/>
      <c r="CO69" s="1072"/>
      <c r="CP69" s="1072"/>
      <c r="CQ69" s="1072"/>
      <c r="CR69" s="1072"/>
      <c r="CS69" s="1072"/>
      <c r="CT69" s="1072"/>
      <c r="CU69" s="1072"/>
      <c r="CV69" s="1072"/>
      <c r="CW69" s="1072"/>
      <c r="CX69" s="1072"/>
      <c r="CY69" s="1072"/>
      <c r="CZ69" s="1072"/>
      <c r="DA69" s="1072"/>
      <c r="DB69" s="1072"/>
      <c r="DC69" s="1072"/>
      <c r="DD69" s="1072"/>
      <c r="DE69" s="1072"/>
      <c r="DF69" s="1072"/>
      <c r="DG69" s="1072"/>
      <c r="DH69" s="1072"/>
      <c r="DI69" s="1072"/>
      <c r="DJ69" s="1072"/>
      <c r="DK69" s="1072"/>
      <c r="DL69" s="1072"/>
      <c r="DM69" s="1072"/>
      <c r="DN69" s="1062"/>
      <c r="DP69" s="994" t="s">
        <v>1156</v>
      </c>
      <c r="DW69" s="1050"/>
      <c r="EJ69" s="1012">
        <v>39965</v>
      </c>
    </row>
    <row r="70" spans="1:140" ht="21.6" thickBot="1">
      <c r="A70" s="1173" t="s">
        <v>1973</v>
      </c>
      <c r="B70" s="1142"/>
      <c r="C70" s="1142"/>
      <c r="D70" s="1368"/>
      <c r="E70" s="1142"/>
      <c r="F70" s="1142"/>
      <c r="G70" s="1158"/>
      <c r="H70" s="988"/>
      <c r="I70" s="988"/>
      <c r="J70" s="988"/>
      <c r="AH70" s="1081">
        <f>F52</f>
        <v>1107150</v>
      </c>
      <c r="AI70" s="1082" t="str">
        <f>TRIM(AI76&amp;" "&amp;AI75&amp;" "&amp;AI74&amp;" "&amp;AI73&amp;" "&amp;AI72&amp;" "&amp;AI71)</f>
        <v>अकरा लाख सात हजार शंभर पन्नास मात्र.</v>
      </c>
      <c r="AJ70" s="1082"/>
      <c r="AM70" s="1081">
        <f>F53</f>
        <v>1348066</v>
      </c>
      <c r="AN70" s="1082" t="str">
        <f>TRIM(AN76&amp;" "&amp;AN75&amp;" "&amp;AN74&amp;" "&amp;AN73&amp;" "&amp;AN72&amp;" "&amp;AN71)</f>
        <v>तेरा लाख अठ्ठेचाळीस हजार सहासष्ठ मात्र.</v>
      </c>
      <c r="AO70" s="1082"/>
      <c r="BZ70" s="1072"/>
      <c r="CA70" s="1072"/>
      <c r="CB70" s="1072"/>
      <c r="CC70" s="1072"/>
      <c r="CD70" s="1072"/>
      <c r="CE70" s="1072"/>
      <c r="CF70" s="1072"/>
      <c r="CG70" s="1072"/>
      <c r="CH70" s="1072"/>
      <c r="CI70" s="1072"/>
      <c r="CJ70" s="1072"/>
      <c r="CK70" s="1072"/>
      <c r="CL70" s="1072"/>
      <c r="CM70" s="1072"/>
      <c r="CN70" s="1072"/>
      <c r="CO70" s="1072"/>
      <c r="CP70" s="1072"/>
      <c r="CQ70" s="1072"/>
      <c r="CR70" s="1072"/>
      <c r="CS70" s="1072"/>
      <c r="CT70" s="1072"/>
      <c r="CU70" s="1072"/>
      <c r="CV70" s="1072"/>
      <c r="CW70" s="1072"/>
      <c r="CX70" s="1072"/>
      <c r="CY70" s="1072"/>
      <c r="CZ70" s="1072"/>
      <c r="DA70" s="1072"/>
      <c r="DB70" s="1072"/>
      <c r="DC70" s="1072"/>
      <c r="DD70" s="1072"/>
      <c r="DE70" s="1072"/>
      <c r="DF70" s="1072"/>
      <c r="DG70" s="1072"/>
      <c r="DH70" s="1072"/>
      <c r="DI70" s="1072"/>
      <c r="DJ70" s="1072"/>
      <c r="DK70" s="1072"/>
      <c r="DL70" s="1072"/>
      <c r="DM70" s="1072"/>
      <c r="DN70" s="1062"/>
      <c r="DP70" s="994" t="s">
        <v>1157</v>
      </c>
      <c r="DW70" s="1050"/>
      <c r="EC70" s="994"/>
      <c r="EJ70" s="1012">
        <v>39995</v>
      </c>
    </row>
    <row r="71" spans="1:140" ht="21.6" thickBot="1">
      <c r="A71" s="1167"/>
      <c r="B71" s="1142"/>
      <c r="C71" s="1142"/>
      <c r="D71" s="1213"/>
      <c r="E71" s="1142"/>
      <c r="F71" s="1142"/>
      <c r="G71" s="1158"/>
      <c r="H71" s="988"/>
      <c r="I71" s="988"/>
      <c r="J71" s="988"/>
      <c r="AH71" s="1082"/>
      <c r="AI71" s="1083" t="str">
        <f>IF(RIGHT(AH70,2)="00","",CHOOSE(RIGHT(AH70,2),"एक","दोन","तीन","चार","पाच","सहा","सात","आठ","नऊ","दहा","अकरा","बारा","तेरा","चौदा","पंधरा","सोळा","सतरा","अठरा","एकोणवीस","वीस","एकवीस","बावीस","तेवीस","चोवीस","पंचवीस","सव्वीस","सत्तावीस","अठ्ठावीस","एकोणतीस","तीस","एकतीस","बत्तीस","तेहतीस","चौतीस","पस्तीस","छत्तीस","सदतीस","अडतीस","एकोणचाळीस","चाळीस","एकेचाळीस","बेचाळीस","त्रेचाळीस","चौवेचाळीस","पंचेचाळीस","शेहेचाळीस","सत्तेचाळीस","अठ्ठेचाळीस","एकोणपन्नास","पन्नास","एकावन्न","बावन्न","त्रेपन्न","चोपन्न","पंचावन्न","छपन्न","सत्तावन्न","अठ्ठावन्न","एकोणसाठ","साठ","एकसष्ठ","बासष्ठ","त्रेसष्ठ","चौसष्ठ","पासष्ठ","सहासष्ठ","सदुसष्ठ","अडूसष्ठ","एकोणसत्तर","सत्तर","एकाहत्तर","बहात्तर","त्र्याहत्तर","चौऱ्याहत्तर","पंचाहत्तर","शहात्तर","सत्याहत्तर","अठ्ठ्याहत्तर","एकोणऐंशी","ऐंशी","एक्याऐंशी","ब्याऐंशी","त्र्याऐंशी","चौऱ्याऐंशी","पंचाऐंशी","शहाऐंशी","सत्याऐंशी","अठ्ठ्याऐंशी","एकोणनव्वद","नव्वद","एक्याण्णव","ब्याण्णव","त्र्याण्णव","चौऱ्याण्णव","पंचाण्णव","शहाण्णव","सत्याण्णव","अठ्ठ्याण्णव","नव्याण्णव"))&amp;" मात्र."</f>
        <v>पन्नास मात्र.</v>
      </c>
      <c r="AJ71" s="1082"/>
      <c r="AM71" s="1082"/>
      <c r="AN71" s="1083" t="str">
        <f>IF(RIGHT(AM70,2)="00","",CHOOSE(RIGHT(AM70,2),"एक","दोन","तीन","चार","पाच","सहा","सात","आठ","नऊ","दहा","अकरा","बारा","तेरा","चौदा","पंधरा","सोळा","सतरा","अठरा","एकोणवीस","वीस","एकवीस","बावीस","तेवीस","चोवीस","पंचवीस","सव्वीस","सत्तावीस","अठ्ठावीस","एकोणतीस","तीस","एकतीस","बत्तीस","तेहतीस","चौतीस","पस्तीस","छत्तीस","सदतीस","अडतीस","एकोणचाळीस","चाळीस","एकेचाळीस","बेचाळीस","त्रेचाळीस","चौवेचाळीस","पंचेचाळीस","शेहेचाळीस","सत्तेचाळीस","अठ्ठेचाळीस","एकोणपन्नास","पन्नास","एकावन्न","बावन्न","त्रेपन्न","चोपन्न","पंचावन्न","छपन्न","सत्तावन्न","अठ्ठावन्न","एकोणसाठ","साठ","एकसष्ठ","बासष्ठ","त्रेसष्ठ","चौसष्ठ","पासष्ठ","सहासष्ठ","सदुसष्ठ","अडूसष्ठ","एकोणसत्तर","सत्तर","एकाहत्तर","बहात्तर","त्र्याहत्तर","चौऱ्याहत्तर","पंचाहत्तर","शहात्तर","सत्याहत्तर","अठ्ठ्याहत्तर","एकोणऐंशी","ऐंशी","एक्याऐंशी","ब्याऐंशी","त्र्याऐंशी","चौऱ्याऐंशी","पंचाऐंशी","शहाऐंशी","सत्याऐंशी","अठ्ठ्याऐंशी","एकोणनव्वद","नव्वद","एक्याण्णव","ब्याण्णव","त्र्याण्णव","चौऱ्याण्णव","पंचाण्णव","शहाण्णव","सत्याण्णव","अठ्ठ्याण्णव","नव्याण्णव"))&amp;" मात्र."</f>
        <v>सहासष्ठ मात्र.</v>
      </c>
      <c r="AO71" s="1082"/>
      <c r="BZ71" s="1084"/>
      <c r="CA71" s="1084"/>
      <c r="CB71" s="1084"/>
      <c r="CC71" s="1084"/>
      <c r="CD71" s="1084"/>
      <c r="CE71" s="1084"/>
      <c r="CF71" s="1084"/>
      <c r="CG71" s="1084"/>
      <c r="CH71" s="1084"/>
      <c r="CI71" s="1084"/>
      <c r="CJ71" s="1084"/>
      <c r="CK71" s="1084"/>
      <c r="CL71" s="1084"/>
      <c r="CM71" s="1084"/>
      <c r="CN71" s="1084"/>
      <c r="CO71" s="1084"/>
      <c r="CP71" s="1084"/>
      <c r="CQ71" s="1084"/>
      <c r="CR71" s="1084"/>
      <c r="CS71" s="1084"/>
      <c r="CT71" s="1084"/>
      <c r="CU71" s="1084"/>
      <c r="CV71" s="1084"/>
      <c r="CW71" s="1084"/>
      <c r="CX71" s="1084"/>
      <c r="CY71" s="1084"/>
      <c r="CZ71" s="1084"/>
      <c r="DA71" s="1084"/>
      <c r="DB71" s="1084"/>
      <c r="DC71" s="1084"/>
      <c r="DD71" s="1084"/>
      <c r="DE71" s="1084"/>
      <c r="DF71" s="1084"/>
      <c r="DG71" s="1084"/>
      <c r="DH71" s="1084"/>
      <c r="DI71" s="1084"/>
      <c r="DJ71" s="1084"/>
      <c r="DK71" s="1084"/>
      <c r="DL71" s="1084"/>
      <c r="DM71" s="1084"/>
      <c r="DN71" s="1085"/>
      <c r="DP71" s="994" t="s">
        <v>1158</v>
      </c>
      <c r="DW71" s="1050"/>
      <c r="EC71" s="994"/>
      <c r="EJ71" s="1012">
        <v>40026</v>
      </c>
    </row>
    <row r="72" spans="1:140" ht="18.600000000000001" thickBot="1">
      <c r="A72" s="1166"/>
      <c r="B72" s="1142"/>
      <c r="C72" s="1142"/>
      <c r="D72" s="1213"/>
      <c r="E72" s="1142"/>
      <c r="F72" s="1142"/>
      <c r="G72" s="1158"/>
      <c r="H72" s="988"/>
      <c r="I72" s="988"/>
      <c r="J72" s="988"/>
      <c r="AH72" s="1082"/>
      <c r="AI72" s="1083" t="str">
        <f>TRIM(IF(((RIGHT(AH70,3)-RIGHT(AH70,2))/100)=0,"",(CHOOSE(((RIGHT(AH70,3)-RIGHT(AH70,2))/100),"","दोन","तीन","चार","पाच","सहा","सात","आठ","नऊ"))&amp;IF(((RIGHT(AH70,3)-RIGHT(AH70,2))/100)=1," शंभर","शे")))</f>
        <v>शंभर</v>
      </c>
      <c r="AJ72" s="1082"/>
      <c r="AM72" s="1082"/>
      <c r="AN72" s="1083" t="str">
        <f>TRIM(IF(((RIGHT(AM70,3)-RIGHT(AM70,2))/100)=0,"",(CHOOSE(((RIGHT(AM70,3)-RIGHT(AM70,2))/100),"","दोन","तीन","चार","पाच","सहा","सात","आठ","नऊ"))&amp;IF(((RIGHT(AM70,3)-RIGHT(AM70,2))/100)=1," शंभर","शे")))</f>
        <v/>
      </c>
      <c r="AO72" s="1082"/>
      <c r="BZ72" s="1084"/>
      <c r="CA72" s="1084"/>
      <c r="CB72" s="1084"/>
      <c r="CC72" s="1084"/>
      <c r="CD72" s="1084"/>
      <c r="CE72" s="1084"/>
      <c r="CF72" s="1084"/>
      <c r="CG72" s="1084"/>
      <c r="CH72" s="1084"/>
      <c r="CI72" s="1084"/>
      <c r="CJ72" s="1084"/>
      <c r="CK72" s="1084"/>
      <c r="CL72" s="1084"/>
      <c r="CM72" s="1084"/>
      <c r="CN72" s="1084"/>
      <c r="CO72" s="1084"/>
      <c r="CP72" s="1084"/>
      <c r="CQ72" s="1084"/>
      <c r="CR72" s="1084"/>
      <c r="CS72" s="1084"/>
      <c r="CT72" s="1084"/>
      <c r="CU72" s="1084"/>
      <c r="CV72" s="1084"/>
      <c r="CW72" s="1084"/>
      <c r="CX72" s="1084"/>
      <c r="CY72" s="1084"/>
      <c r="CZ72" s="1084"/>
      <c r="DA72" s="1084"/>
      <c r="DB72" s="1084"/>
      <c r="DC72" s="1084"/>
      <c r="DD72" s="1084"/>
      <c r="DE72" s="1084"/>
      <c r="DF72" s="1084"/>
      <c r="DG72" s="1084"/>
      <c r="DH72" s="1084"/>
      <c r="DI72" s="1084"/>
      <c r="DJ72" s="1084"/>
      <c r="DK72" s="1084"/>
      <c r="DL72" s="1084"/>
      <c r="DM72" s="1084"/>
      <c r="DN72" s="1085"/>
      <c r="DP72" s="994" t="s">
        <v>1159</v>
      </c>
      <c r="EC72" s="994"/>
      <c r="EJ72" s="1012">
        <v>40057</v>
      </c>
    </row>
    <row r="73" spans="1:140" ht="18.600000000000001" thickBot="1">
      <c r="A73" s="1174" t="s">
        <v>986</v>
      </c>
      <c r="B73" s="1142"/>
      <c r="C73" s="1182"/>
      <c r="D73" s="1369">
        <v>34700</v>
      </c>
      <c r="E73" s="1142"/>
      <c r="F73" s="1142"/>
      <c r="G73" s="1158"/>
      <c r="H73" s="988"/>
      <c r="I73" s="988"/>
      <c r="J73" s="988"/>
      <c r="AH73" s="1082"/>
      <c r="AI73" s="1083" t="str">
        <f>IF(((RIGHT(AH70,5)-RIGHT(AH70,3))/1000)=0,"",(CHOOSE(((RIGHT(AH70,5)-RIGHT(AH70,3))/1000),"एक","दोन","तीन","चार","पाच","सहा","सात","आठ","नऊ","दहा","अकरा","बारा","तेरा","चौदा","पंधरा","सोळा","सतरा","अठरा","एकोणवीस","वीस","एकवीस","बावीस","तेवीस","चोवीस","पंचवीस","सव्वीस","सत्तावीस","अठ्ठावीस","एकोणतीस","तीस","एकतीस","बत्तीस","तेहतीस","चौतीस","पस्तीस","छत्तीस","सदतीस","अडतीस","एकोणचाळीस","चाळीस","एकेचाळीस","बेचाळीस","त्रेचाळीस","चौवेचाळीस","पंचेचाळीस","शेहेचाळीस","सत्तेचाळीस","अठ्ठेचाळीस","एकोणपन्नास","पन्नास","एकावन्न","बावन्न","त्रेपन्न","चोपन्न","पंचावन्न","छपन्न","सत्तावन्न","अठ्ठावन्न","एकोणसाठ","साठ","एकसष्ठ","बासष्ठ","त्रेसष्ठ","चौसष्ठ","पासष्ठ","सहासष्ठ","सदुसष्ठ","अडूसष्ठ","एकोणसत्तर","सत्तर","एकाहत्तर","बहात्तर","त्र्याहत्तर","चौऱ्याहत्तर","पंचाहत्तर","शहात्तर","सत्याहत्तर","अठ्ठ्याहत्तर","एकोणऐंशी","ऐंशी","एक्याऐंशी","ब्याऐंशी","त्र्याऐंशी","चौऱ्याऐंशी","पंचाऐंशी","शहाऐंशी","सत्याऐंशी","अठ्ठ्याऐंशी","एकोणनव्वद","नव्वद","एक्याण्णव","ब्याण्णव","त्र्याण्णव","चौऱ्याण्णव","पंचाण्णव","शहाण्णव","सत्याण्णव","अठ्ठ्याण्णव","नव्याण्णव"))&amp;" हजार")</f>
        <v>सात हजार</v>
      </c>
      <c r="AJ73" s="1082"/>
      <c r="AM73" s="1082"/>
      <c r="AN73" s="1083" t="str">
        <f>IF(((RIGHT(AM70,5)-RIGHT(AM70,3))/1000)=0,"",(CHOOSE(((RIGHT(AM70,5)-RIGHT(AM70,3))/1000),"एक","दोन","तीन","चार","पाच","सहा","सात","आठ","नऊ","दहा","अकरा","बारा","तेरा","चौदा","पंधरा","सोळा","सतरा","अठरा","एकोणवीस","वीस","एकवीस","बावीस","तेवीस","चोवीस","पंचवीस","सव्वीस","सत्तावीस","अठ्ठावीस","एकोणतीस","तीस","एकतीस","बत्तीस","तेहतीस","चौतीस","पस्तीस","छत्तीस","सदतीस","अडतीस","एकोणचाळीस","चाळीस","एकेचाळीस","बेचाळीस","त्रेचाळीस","चौवेचाळीस","पंचेचाळीस","शेहेचाळीस","सत्तेचाळीस","अठ्ठेचाळीस","एकोणपन्नास","पन्नास","एकावन्न","बावन्न","त्रेपन्न","चोपन्न","पंचावन्न","छपन्न","सत्तावन्न","अठ्ठावन्न","एकोणसाठ","साठ","एकसष्ठ","बासष्ठ","त्रेसष्ठ","चौसष्ठ","पासष्ठ","सहासष्ठ","सदुसष्ठ","अडूसष्ठ","एकोणसत्तर","सत्तर","एकाहत्तर","बहात्तर","त्र्याहत्तर","चौऱ्याहत्तर","पंचाहत्तर","शहात्तर","सत्याहत्तर","अठ्ठ्याहत्तर","एकोणऐंशी","ऐंशी","एक्याऐंशी","ब्याऐंशी","त्र्याऐंशी","चौऱ्याऐंशी","पंचाऐंशी","शहाऐंशी","सत्याऐंशी","अठ्ठ्याऐंशी","एकोणनव्वद","नव्वद","एक्याण्णव","ब्याण्णव","त्र्याण्णव","चौऱ्याण्णव","पंचाण्णव","शहाण्णव","सत्याण्णव","अठ्ठ्याण्णव","नव्याण्णव"))&amp;" हजार")</f>
        <v>अठ्ठेचाळीस हजार</v>
      </c>
      <c r="AO73" s="1082"/>
      <c r="BZ73" s="1084"/>
      <c r="CA73" s="1084"/>
      <c r="CB73" s="1084"/>
      <c r="CC73" s="1084"/>
      <c r="CD73" s="1084"/>
      <c r="CE73" s="1084"/>
      <c r="CF73" s="1084"/>
      <c r="CG73" s="1084"/>
      <c r="CH73" s="1084"/>
      <c r="CI73" s="1084"/>
      <c r="CJ73" s="1084"/>
      <c r="CK73" s="1084"/>
      <c r="CL73" s="1084"/>
      <c r="CM73" s="1084"/>
      <c r="CN73" s="1084"/>
      <c r="CO73" s="1084"/>
      <c r="CP73" s="1084"/>
      <c r="CQ73" s="1084"/>
      <c r="CR73" s="1084"/>
      <c r="CS73" s="1084"/>
      <c r="CT73" s="1084"/>
      <c r="CU73" s="1084"/>
      <c r="CV73" s="1084"/>
      <c r="CW73" s="1084"/>
      <c r="CX73" s="1084"/>
      <c r="CY73" s="1084"/>
      <c r="CZ73" s="1084"/>
      <c r="DA73" s="1084"/>
      <c r="DB73" s="1084"/>
      <c r="DC73" s="1084"/>
      <c r="DD73" s="1084"/>
      <c r="DE73" s="1084"/>
      <c r="DF73" s="1084"/>
      <c r="DG73" s="1084"/>
      <c r="DH73" s="1084"/>
      <c r="DI73" s="1084"/>
      <c r="DJ73" s="1084"/>
      <c r="DK73" s="1084"/>
      <c r="DL73" s="1084"/>
      <c r="DM73" s="1084"/>
      <c r="DN73" s="1085"/>
      <c r="DP73" s="994" t="s">
        <v>1160</v>
      </c>
      <c r="EJ73" s="1012">
        <v>40087</v>
      </c>
    </row>
    <row r="74" spans="1:140" ht="18.600000000000001" thickBot="1">
      <c r="A74" s="1167"/>
      <c r="B74" s="1142"/>
      <c r="C74" s="1182"/>
      <c r="D74" s="1182" t="s">
        <v>61</v>
      </c>
      <c r="E74" s="1142"/>
      <c r="F74" s="1142"/>
      <c r="G74" s="1158"/>
      <c r="H74" s="988"/>
      <c r="I74" s="988"/>
      <c r="J74" s="988"/>
      <c r="AH74" s="1082"/>
      <c r="AI74" s="1083" t="str">
        <f>IF(((RIGHT(AH70,7)-RIGHT(AH70,5))/100000)=0,"",(CHOOSE(((RIGHT(AH70,7)-RIGHT(AH70,5))/100000),"एक","दोन","तीन","चार","पाच","सहा","सात","आठ","नऊ","दहा","अकरा","बारा","तेरा","चौदा","पंधरा","सोळा","सतरा","अठरा","एकोणवीस","वीस","एकवीस","बावीस","तेवीस","चोवीस","पंचवीस","सव्वीस","सत्तावीस","अठ्ठावीस","एकोणतीस","तीस","एकतीस","बत्तीस","तेहतीस","चौतीस","पस्तीस","छत्तीस","सदतीस","अडतीस","एकोणचाळीस","चाळीस","एकेचाळीस","बेचाळीस","त्रेचाळीस","चौवेचाळीस","पंचेचाळीस","शेहेचाळीस","सत्तेचाळीस","अठ्ठेचाळीस","एकोणपन्नास","पन्नास","एकावन्न","बावन्न","त्रेपन्न","चोपन्न","पंचावन्न","छपन्न","सत्तावन्न","अठ्ठावन्न","एकोणसाठ","साठ","एकसष्ठ","बासष्ठ","त्रेसष्ठ","चौसष्ठ","पासष्ठ","सहासष्ठ","सदुसष्ठ","अडूसष्ठ","एकोणसत्तर","सत्तर","एकाहत्तर","बहात्तर","त्र्याहत्तर","चौऱ्याहत्तर","पंचाहत्तर","शहात्तर","सत्याहत्तर","अठ्ठ्याहत्तर","एकोणऐंशी","ऐंशी","एक्याऐंशी","ब्याऐंशी","त्र्याऐंशी","चौऱ्याऐंशी","पंचाऐंशी","शहाऐंशी","सत्याऐंशी","अठ्ठ्याऐंशी","एकोणनव्वद","नव्वद","एक्याण्णव","ब्याण्णव","त्र्याण्णव","चौऱ्याण्णव","पंचाण्णव","शहाण्णव","सत्याण्णव","अठ्ठ्याण्णव","नव्याण्णव"))&amp;" लाख")</f>
        <v>अकरा लाख</v>
      </c>
      <c r="AJ74" s="1082"/>
      <c r="AM74" s="1082"/>
      <c r="AN74" s="1083" t="str">
        <f>IF(((RIGHT(AM70,7)-RIGHT(AM70,5))/100000)=0,"",(CHOOSE(((RIGHT(AM70,7)-RIGHT(AM70,5))/100000),"एक","दोन","तीन","चार","पाच","सहा","सात","आठ","नऊ","दहा","अकरा","बारा","तेरा","चौदा","पंधरा","सोळा","सतरा","अठरा","एकोणवीस","वीस","एकवीस","बावीस","तेवीस","चोवीस","पंचवीस","सव्वीस","सत्तावीस","अठ्ठावीस","एकोणतीस","तीस","एकतीस","बत्तीस","तेहतीस","चौतीस","पस्तीस","छत्तीस","सदतीस","अडतीस","एकोणचाळीस","चाळीस","एकेचाळीस","बेचाळीस","त्रेचाळीस","चौवेचाळीस","पंचेचाळीस","शेहेचाळीस","सत्तेचाळीस","अठ्ठेचाळीस","एकोणपन्नास","पन्नास","एकावन्न","बावन्न","त्रेपन्न","चोपन्न","पंचावन्न","छपन्न","सत्तावन्न","अठ्ठावन्न","एकोणसाठ","साठ","एकसष्ठ","बासष्ठ","त्रेसष्ठ","चौसष्ठ","पासष्ठ","सहासष्ठ","सदुसष्ठ","अडूसष्ठ","एकोणसत्तर","सत्तर","एकाहत्तर","बहात्तर","त्र्याहत्तर","चौऱ्याहत्तर","पंचाहत्तर","शहात्तर","सत्याहत्तर","अठ्ठ्याहत्तर","एकोणऐंशी","ऐंशी","एक्याऐंशी","ब्याऐंशी","त्र्याऐंशी","चौऱ्याऐंशी","पंचाऐंशी","शहाऐंशी","सत्याऐंशी","अठ्ठ्याऐंशी","एकोणनव्वद","नव्वद","एक्याण्णव","ब्याण्णव","त्र्याण्णव","चौऱ्याण्णव","पंचाण्णव","शहाण्णव","सत्याण्णव","अठ्ठ्याण्णव","नव्याण्णव"))&amp;" लाख")</f>
        <v>तेरा लाख</v>
      </c>
      <c r="AO74" s="1082"/>
      <c r="BZ74" s="1084"/>
      <c r="CA74" s="1084"/>
      <c r="CB74" s="1084"/>
      <c r="CC74" s="1084"/>
      <c r="CD74" s="1084"/>
      <c r="CE74" s="1084"/>
      <c r="CF74" s="1084"/>
      <c r="CG74" s="1084"/>
      <c r="CH74" s="1084"/>
      <c r="CI74" s="1084"/>
      <c r="CJ74" s="1084"/>
      <c r="CK74" s="1084"/>
      <c r="CL74" s="1084"/>
      <c r="CM74" s="1084"/>
      <c r="CN74" s="1084"/>
      <c r="CO74" s="1084"/>
      <c r="CP74" s="1084"/>
      <c r="CQ74" s="1084"/>
      <c r="CR74" s="1084"/>
      <c r="CS74" s="1084"/>
      <c r="CT74" s="1084"/>
      <c r="CU74" s="1084"/>
      <c r="CV74" s="1084"/>
      <c r="CW74" s="1084"/>
      <c r="CX74" s="1084"/>
      <c r="CY74" s="1084"/>
      <c r="CZ74" s="1084"/>
      <c r="DA74" s="1084"/>
      <c r="DB74" s="1084"/>
      <c r="DC74" s="1084"/>
      <c r="DD74" s="1084"/>
      <c r="DE74" s="1084"/>
      <c r="DF74" s="1084"/>
      <c r="DG74" s="1084"/>
      <c r="DH74" s="1084"/>
      <c r="DI74" s="1084"/>
      <c r="DJ74" s="1084"/>
      <c r="DK74" s="1084"/>
      <c r="DL74" s="1084"/>
      <c r="DM74" s="1084"/>
      <c r="DN74" s="1085"/>
      <c r="DP74" s="994" t="s">
        <v>1161</v>
      </c>
      <c r="EC74" s="994"/>
      <c r="EJ74" s="1012">
        <v>40118</v>
      </c>
    </row>
    <row r="75" spans="1:140" ht="21.6" thickBot="1">
      <c r="A75" s="1166" t="s">
        <v>987</v>
      </c>
      <c r="B75" s="1175"/>
      <c r="C75" s="1183"/>
      <c r="D75" s="1182"/>
      <c r="E75" s="1142"/>
      <c r="F75" s="1142"/>
      <c r="G75" s="1158"/>
      <c r="H75" s="988"/>
      <c r="I75" s="988"/>
      <c r="J75" s="988"/>
      <c r="AH75" s="1082"/>
      <c r="AI75" s="1083" t="str">
        <f>IF(((RIGHT(AH70,9)-RIGHT(AH70,7))/10000000)=0,"",(CHOOSE(((RIGHT(AH70,9)-RIGHT(AH70,7))/10000000),"एक","दोन","तीन","चार","पाच","सहा","सात","आठ","नऊ","दहा","अकरा","बारा","तेरा","चौदा","पंधरा","सोळा","सतरा","अठरा","एकोणवीस","वीस","एकवीस","बावीस","तेवीस","चोवीस","पंचवीस","सव्वीस","सत्तावीस","अठ्ठावीस","एकोणतीस","तीस","एकतीस","बत्तीस","तेहतीस","चौतीस","पस्तीस","छत्तीस","सदतीस","अडतीस","एकोणचाळीस","चाळीस","एकेचाळीस","बेचाळीस","त्रेचाळीस","चौवेचाळीस","पंचेचाळीस","शेहेचाळीस","सत्तेचाळीस","अठ्ठेचाळीस","एकोणपन्नास","पन्नास","एकावन्न","बावन्न","त्रेपन्न","चोपन्न","पंचावन्न","छपन्न","सत्तावन्न","अठ्ठावन्न","एकोणसाठ","साठ","एकसष्ठ","बासष्ठ","त्रेसष्ठ","चौसष्ठ","पासष्ठ","सहासष्ठ","सदुसष्ठ","अडूसष्ठ","एकोणसत्तर","सत्तर","एकाहत्तर","बहात्तर","त्र्याहत्तर","चौऱ्याहत्तर","पंचाहत्तर","शहात्तर","सत्याहत्तर","अठ्ठ्याहत्तर","एकोणऐंशी","ऐंशी","एक्याऐंशी","ब्याऐंशी","त्र्याऐंशी","चौऱ्याऐंशी","पंचाऐंशी","शहाऐंशी","सत्याऐंशी","अठ्ठ्याऐंशी","एकोणनव्वद","नव्वद","एक्याण्णव","ब्याण्णव","त्र्याण्णव","चौऱ्याण्णव","पंचाण्णव","शहाण्णव","सत्याण्णव","अठ्ठ्याण्णव","नव्याण्णव"))&amp;" कोटी")</f>
        <v/>
      </c>
      <c r="AJ75" s="1082"/>
      <c r="AM75" s="1082"/>
      <c r="AN75" s="1083" t="str">
        <f>IF(((RIGHT(AM70,9)-RIGHT(AM70,7))/10000000)=0,"",(CHOOSE(((RIGHT(AM70,9)-RIGHT(AM70,7))/10000000),"एक","दोन","तीन","चार","पाच","सहा","सात","आठ","नऊ","दहा","अकरा","बारा","तेरा","चौदा","पंधरा","सोळा","सतरा","अठरा","एकोणवीस","वीस","एकवीस","बावीस","तेवीस","चोवीस","पंचवीस","सव्वीस","सत्तावीस","अठ्ठावीस","एकोणतीस","तीस","एकतीस","बत्तीस","तेहतीस","चौतीस","पस्तीस","छत्तीस","सदतीस","अडतीस","एकोणचाळीस","चाळीस","एकेचाळीस","बेचाळीस","त्रेचाळीस","चौवेचाळीस","पंचेचाळीस","शेहेचाळीस","सत्तेचाळीस","अठ्ठेचाळीस","एकोणपन्नास","पन्नास","एकावन्न","बावन्न","त्रेपन्न","चोपन्न","पंचावन्न","छपन्न","सत्तावन्न","अठ्ठावन्न","एकोणसाठ","साठ","एकसष्ठ","बासष्ठ","त्रेसष्ठ","चौसष्ठ","पासष्ठ","सहासष्ठ","सदुसष्ठ","अडूसष्ठ","एकोणसत्तर","सत्तर","एकाहत्तर","बहात्तर","त्र्याहत्तर","चौऱ्याहत्तर","पंचाहत्तर","शहात्तर","सत्याहत्तर","अठ्ठ्याहत्तर","एकोणऐंशी","ऐंशी","एक्याऐंशी","ब्याऐंशी","त्र्याऐंशी","चौऱ्याऐंशी","पंचाऐंशी","शहाऐंशी","सत्याऐंशी","अठ्ठ्याऐंशी","एकोणनव्वद","नव्वद","एक्याण्णव","ब्याण्णव","त्र्याण्णव","चौऱ्याण्णव","पंचाण्णव","शहाण्णव","सत्याण्णव","अठ्ठ्याण्णव","नव्याण्णव"))&amp;" कोटी")</f>
        <v/>
      </c>
      <c r="AO75" s="1082"/>
      <c r="BZ75" s="1084"/>
      <c r="CA75" s="1084"/>
      <c r="CB75" s="1084"/>
      <c r="CC75" s="1084"/>
      <c r="CD75" s="1084"/>
      <c r="CE75" s="1084"/>
      <c r="CF75" s="1084"/>
      <c r="CG75" s="1084"/>
      <c r="CH75" s="1084"/>
      <c r="CI75" s="1084"/>
      <c r="CJ75" s="1084"/>
      <c r="CK75" s="1084"/>
      <c r="CL75" s="1084"/>
      <c r="CM75" s="1084"/>
      <c r="CN75" s="1084"/>
      <c r="CO75" s="1084"/>
      <c r="CP75" s="1084"/>
      <c r="CQ75" s="1084"/>
      <c r="CR75" s="1084"/>
      <c r="CS75" s="1084"/>
      <c r="CT75" s="1084"/>
      <c r="CU75" s="1084"/>
      <c r="CV75" s="1084"/>
      <c r="CW75" s="1084"/>
      <c r="CX75" s="1084"/>
      <c r="CY75" s="1084"/>
      <c r="CZ75" s="1084"/>
      <c r="DA75" s="1084"/>
      <c r="DB75" s="1084"/>
      <c r="DC75" s="1084"/>
      <c r="DD75" s="1084"/>
      <c r="DE75" s="1084"/>
      <c r="DF75" s="1084"/>
      <c r="DG75" s="1084"/>
      <c r="DH75" s="1084"/>
      <c r="DI75" s="1084"/>
      <c r="DJ75" s="1084"/>
      <c r="DK75" s="1084"/>
      <c r="DL75" s="1084"/>
      <c r="DM75" s="1084"/>
      <c r="DN75" s="1085"/>
      <c r="DP75" s="994" t="s">
        <v>1162</v>
      </c>
      <c r="EC75" s="994"/>
      <c r="EJ75" s="1012">
        <v>40148</v>
      </c>
    </row>
    <row r="76" spans="1:140" ht="21.6" thickBot="1">
      <c r="A76" s="1167" t="s">
        <v>988</v>
      </c>
      <c r="B76" s="1176"/>
      <c r="C76" s="1184"/>
      <c r="D76" s="1185" t="s">
        <v>61</v>
      </c>
      <c r="E76" s="1132"/>
      <c r="F76" s="1132"/>
      <c r="G76" s="1157"/>
      <c r="H76" s="988"/>
      <c r="I76" s="988"/>
      <c r="J76" s="988"/>
      <c r="AH76" s="1082"/>
      <c r="AI76" s="1083" t="str">
        <f>IF(((RIGHT(AH70,11)-RIGHT(AH70,9))/1000000000)=0,"",(CHOOSE(((RIGHT(AH70,11)-RIGHT(AH70,9))/1000000000),"एक","दोन","तीन","चार","पाच","सहा","सात","आठ","नऊ","दहा","अकरा","बारा","तेरा","चौदा","पंधरा","सोळा","सतरा","अठरा","एकोणवीस","वीस","एकवीस","बावीस","तेवीस","चोवीस","पंचवीस","सव्वीस","सत्तावीस","अठ्ठावीस","एकोणतीस","तीस","एकतीस","बत्तीस","तेहतीस","चौतीस","पस्तीस","छत्तीस","सदतीस","अडतीस","एकोणचाळीस","चाळीस","एकेचाळीस","बेचाळीस","त्रेचाळीस","चौवेचाळीस","पंचेचाळीस","शेहेचाळीस","सत्तेचाळीस","अठ्ठेचाळीस","एकोणपन्नास","पन्नास","एकावन्न","बावन्न","त्रेपन्न","चोपन्न","पंचावन्न","छपन्न","सत्तावन्न","अठ्ठावन्न","एकोणसाठ","साठ","एकसष्ठ","बासष्ठ","त्रेसष्ठ","चौसष्ठ","पासष्ठ","सहासष्ठ","सदुसष्ठ","अडूसष्ठ","एकोणसत्तर","सत्तर","एकाहत्तर","बहात्तर","त्र्याहत्तर","चौऱ्याहत्तर","पंचाहत्तर","शहात्तर","सत्याहत्तर","अठ्ठ्याहत्तर","एकोणऐंशी","ऐंशी","एक्याऐंशी","ब्याऐंशी","त्र्याऐंशी","चौऱ्याऐंशी","पंचाऐंशी","शहाऐंशी","सत्याऐंशी","अठ्ठ्याऐंशी","एकोणनव्वद","नव्वद","एक्याण्णव","ब्याण्णव","त्र्याण्णव","चौऱ्याण्णव","पंचाण्णव","शहाण्णव","सत्याण्णव","अठ्ठ्याण्णव","नव्याण्णव"))&amp;" अब्ज")</f>
        <v/>
      </c>
      <c r="AJ76" s="1082"/>
      <c r="AM76" s="1082"/>
      <c r="AN76" s="1083" t="str">
        <f>IF(((RIGHT(AM70,11)-RIGHT(AM70,9))/1000000000)=0,"",(CHOOSE(((RIGHT(AM70,11)-RIGHT(AM70,9))/1000000000),"एक","दोन","तीन","चार","पाच","सहा","सात","आठ","नऊ","दहा","अकरा","बारा","तेरा","चौदा","पंधरा","सोळा","सतरा","अठरा","एकोणवीस","वीस","एकवीस","बावीस","तेवीस","चोवीस","पंचवीस","सव्वीस","सत्तावीस","अठ्ठावीस","एकोणतीस","तीस","एकतीस","बत्तीस","तेहतीस","चौतीस","पस्तीस","छत्तीस","सदतीस","अडतीस","एकोणचाळीस","चाळीस","एकेचाळीस","बेचाळीस","त्रेचाळीस","चौवेचाळीस","पंचेचाळीस","शेहेचाळीस","सत्तेचाळीस","अठ्ठेचाळीस","एकोणपन्नास","पन्नास","एकावन्न","बावन्न","त्रेपन्न","चोपन्न","पंचावन्न","छपन्न","सत्तावन्न","अठ्ठावन्न","एकोणसाठ","साठ","एकसष्ठ","बासष्ठ","त्रेसष्ठ","चौसष्ठ","पासष्ठ","सहासष्ठ","सदुसष्ठ","अडूसष्ठ","एकोणसत्तर","सत्तर","एकाहत्तर","बहात्तर","त्र्याहत्तर","चौऱ्याहत्तर","पंचाहत्तर","शहात्तर","सत्याहत्तर","अठ्ठ्याहत्तर","एकोणऐंशी","ऐंशी","एक्याऐंशी","ब्याऐंशी","त्र्याऐंशी","चौऱ्याऐंशी","पंचाऐंशी","शहाऐंशी","सत्याऐंशी","अठ्ठ्याऐंशी","एकोणनव्वद","नव्वद","एक्याण्णव","ब्याण्णव","त्र्याण्णव","चौऱ्याण्णव","पंचाण्णव","शहाण्णव","सत्याण्णव","अठ्ठ्याण्णव","नव्याण्णव"))&amp;" अब्ज")</f>
        <v/>
      </c>
      <c r="AO76" s="1082"/>
      <c r="BZ76" s="1084"/>
      <c r="CA76" s="1084"/>
      <c r="CB76" s="1084"/>
      <c r="CC76" s="1084"/>
      <c r="CD76" s="1084"/>
      <c r="CE76" s="1084"/>
      <c r="CF76" s="1084"/>
      <c r="CG76" s="1084"/>
      <c r="CH76" s="1084"/>
      <c r="CI76" s="1084"/>
      <c r="CJ76" s="1084"/>
      <c r="CK76" s="1084"/>
      <c r="CL76" s="1084"/>
      <c r="CM76" s="1084"/>
      <c r="CN76" s="1084"/>
      <c r="CO76" s="1084"/>
      <c r="CP76" s="1084"/>
      <c r="CQ76" s="1084"/>
      <c r="CR76" s="1084"/>
      <c r="CS76" s="1084"/>
      <c r="CT76" s="1084"/>
      <c r="CU76" s="1084"/>
      <c r="CV76" s="1084"/>
      <c r="CW76" s="1084"/>
      <c r="CX76" s="1084"/>
      <c r="CY76" s="1084"/>
      <c r="CZ76" s="1084"/>
      <c r="DA76" s="1084"/>
      <c r="DB76" s="1084"/>
      <c r="DC76" s="1084"/>
      <c r="DD76" s="1084"/>
      <c r="DE76" s="1084"/>
      <c r="DF76" s="1084"/>
      <c r="DG76" s="1084"/>
      <c r="DH76" s="1084"/>
      <c r="DI76" s="1084"/>
      <c r="DJ76" s="1084"/>
      <c r="DK76" s="1084"/>
      <c r="DL76" s="1084"/>
      <c r="DM76" s="1084"/>
      <c r="DN76" s="1085"/>
      <c r="DP76" s="994" t="s">
        <v>1163</v>
      </c>
      <c r="EC76" s="994"/>
      <c r="EJ76" s="1012">
        <v>40179</v>
      </c>
    </row>
    <row r="77" spans="1:140" ht="21.6" thickBot="1">
      <c r="A77" s="1177" t="s">
        <v>989</v>
      </c>
      <c r="B77" s="1176"/>
      <c r="C77" s="1184"/>
      <c r="D77" s="1185"/>
      <c r="E77" s="1132"/>
      <c r="F77" s="1132"/>
      <c r="G77" s="1157"/>
      <c r="H77" s="988"/>
      <c r="I77" s="988"/>
      <c r="J77" s="988"/>
      <c r="BZ77" s="1084"/>
      <c r="CA77" s="1084"/>
      <c r="CB77" s="1084"/>
      <c r="CC77" s="1084"/>
      <c r="CD77" s="1084"/>
      <c r="CE77" s="1084"/>
      <c r="CF77" s="1084"/>
      <c r="CG77" s="1084"/>
      <c r="CH77" s="1084"/>
      <c r="CI77" s="1084"/>
      <c r="CJ77" s="1084"/>
      <c r="CK77" s="1084"/>
      <c r="CL77" s="1084"/>
      <c r="CM77" s="1084"/>
      <c r="CN77" s="1084"/>
      <c r="CO77" s="1084"/>
      <c r="CP77" s="1084"/>
      <c r="CQ77" s="1084"/>
      <c r="CR77" s="1084"/>
      <c r="CS77" s="1084"/>
      <c r="CT77" s="1084"/>
      <c r="CU77" s="1084"/>
      <c r="CV77" s="1084"/>
      <c r="CW77" s="1084"/>
      <c r="CX77" s="1084"/>
      <c r="CY77" s="1084"/>
      <c r="CZ77" s="1084"/>
      <c r="DA77" s="1084"/>
      <c r="DB77" s="1084"/>
      <c r="DC77" s="1084"/>
      <c r="DD77" s="1084"/>
      <c r="DE77" s="1084"/>
      <c r="DF77" s="1084"/>
      <c r="DG77" s="1084"/>
      <c r="DH77" s="1084"/>
      <c r="DI77" s="1084"/>
      <c r="DJ77" s="1084"/>
      <c r="DK77" s="1084"/>
      <c r="DL77" s="1084"/>
      <c r="DM77" s="1084"/>
      <c r="DN77" s="1085"/>
      <c r="DP77" s="994" t="s">
        <v>1164</v>
      </c>
      <c r="EC77" s="994"/>
      <c r="EJ77" s="1012">
        <v>40210</v>
      </c>
    </row>
    <row r="78" spans="1:140" ht="21.6" thickBot="1">
      <c r="A78" s="1178" t="s">
        <v>990</v>
      </c>
      <c r="B78" s="1224">
        <v>34700</v>
      </c>
      <c r="C78" s="1186" t="s">
        <v>81</v>
      </c>
      <c r="D78" s="1136" t="s">
        <v>991</v>
      </c>
      <c r="E78" s="1136" t="s">
        <v>992</v>
      </c>
      <c r="F78" s="1187"/>
      <c r="G78" s="1157"/>
      <c r="H78" s="988"/>
      <c r="I78" s="988"/>
      <c r="J78" s="988"/>
      <c r="BZ78" s="1084"/>
      <c r="CA78" s="1084"/>
      <c r="CB78" s="1084"/>
      <c r="CC78" s="1084"/>
      <c r="CD78" s="1084"/>
      <c r="CE78" s="1084"/>
      <c r="CF78" s="1084"/>
      <c r="CG78" s="1084"/>
      <c r="CH78" s="1084"/>
      <c r="CI78" s="1084"/>
      <c r="CJ78" s="1084"/>
      <c r="CK78" s="1084"/>
      <c r="CL78" s="1084"/>
      <c r="CM78" s="1084"/>
      <c r="CN78" s="1084"/>
      <c r="CO78" s="1084"/>
      <c r="CP78" s="1084"/>
      <c r="CQ78" s="1084"/>
      <c r="CR78" s="1084"/>
      <c r="CS78" s="1084"/>
      <c r="CT78" s="1084"/>
      <c r="CU78" s="1084"/>
      <c r="CV78" s="1084"/>
      <c r="CW78" s="1084"/>
      <c r="CX78" s="1084"/>
      <c r="CY78" s="1084"/>
      <c r="CZ78" s="1084"/>
      <c r="DA78" s="1084"/>
      <c r="DB78" s="1084"/>
      <c r="DC78" s="1084"/>
      <c r="DD78" s="1084"/>
      <c r="DE78" s="1084"/>
      <c r="DF78" s="1084"/>
      <c r="DG78" s="1084"/>
      <c r="DH78" s="1084"/>
      <c r="DI78" s="1084"/>
      <c r="DJ78" s="1084"/>
      <c r="DK78" s="1084"/>
      <c r="DL78" s="1084"/>
      <c r="DM78" s="1084"/>
      <c r="DN78" s="1085"/>
      <c r="DP78" s="994" t="s">
        <v>1165</v>
      </c>
      <c r="EC78" s="994"/>
      <c r="EJ78" s="1012">
        <v>40238</v>
      </c>
    </row>
    <row r="79" spans="1:140" ht="21.6" thickBot="1">
      <c r="A79" s="1177" t="s">
        <v>993</v>
      </c>
      <c r="B79" s="1224">
        <v>37622</v>
      </c>
      <c r="C79" s="1188" t="s">
        <v>81</v>
      </c>
      <c r="D79" s="1136" t="s">
        <v>994</v>
      </c>
      <c r="E79" s="1136" t="s">
        <v>995</v>
      </c>
      <c r="F79" s="1189"/>
      <c r="G79" s="1157"/>
      <c r="H79" s="988"/>
      <c r="I79" s="988"/>
      <c r="J79" s="988"/>
      <c r="BZ79" s="1084"/>
      <c r="CA79" s="1084"/>
      <c r="CB79" s="1084"/>
      <c r="CC79" s="1084"/>
      <c r="CD79" s="1084"/>
      <c r="CE79" s="1084"/>
      <c r="CF79" s="1084"/>
      <c r="CG79" s="1084"/>
      <c r="CH79" s="1084"/>
      <c r="CI79" s="1084"/>
      <c r="CJ79" s="1084"/>
      <c r="CK79" s="1084"/>
      <c r="CL79" s="1084"/>
      <c r="CM79" s="1084"/>
      <c r="CN79" s="1084"/>
      <c r="CO79" s="1084"/>
      <c r="CP79" s="1084"/>
      <c r="CQ79" s="1084"/>
      <c r="CR79" s="1084"/>
      <c r="CS79" s="1084"/>
      <c r="CT79" s="1084"/>
      <c r="CU79" s="1084"/>
      <c r="CV79" s="1084"/>
      <c r="CW79" s="1084"/>
      <c r="CX79" s="1084"/>
      <c r="CY79" s="1084"/>
      <c r="CZ79" s="1084"/>
      <c r="DA79" s="1084"/>
      <c r="DB79" s="1084"/>
      <c r="DC79" s="1084"/>
      <c r="DD79" s="1084"/>
      <c r="DE79" s="1084"/>
      <c r="DF79" s="1084"/>
      <c r="DG79" s="1084"/>
      <c r="DH79" s="1084"/>
      <c r="DI79" s="1084"/>
      <c r="DJ79" s="1084"/>
      <c r="DK79" s="1084"/>
      <c r="DL79" s="1084"/>
      <c r="DM79" s="1084"/>
      <c r="DN79" s="1085"/>
      <c r="DP79" s="994" t="s">
        <v>1166</v>
      </c>
      <c r="EC79" s="994"/>
      <c r="EJ79" s="1012">
        <v>40269</v>
      </c>
    </row>
    <row r="80" spans="1:140" ht="21.6" thickBot="1">
      <c r="A80" s="1178" t="s">
        <v>996</v>
      </c>
      <c r="B80" s="1224">
        <v>40179</v>
      </c>
      <c r="C80" s="1190" t="s">
        <v>81</v>
      </c>
      <c r="D80" s="1225">
        <v>43524</v>
      </c>
      <c r="E80" s="1136" t="s">
        <v>997</v>
      </c>
      <c r="F80" s="1191"/>
      <c r="G80" s="1157"/>
      <c r="H80" s="988"/>
      <c r="I80" s="988"/>
      <c r="J80" s="988"/>
      <c r="BZ80" s="1084"/>
      <c r="CA80" s="1084"/>
      <c r="CB80" s="1084"/>
      <c r="CC80" s="1084"/>
      <c r="CD80" s="1084"/>
      <c r="CE80" s="1084"/>
      <c r="CF80" s="1084"/>
      <c r="CG80" s="1084"/>
      <c r="CH80" s="1084"/>
      <c r="CI80" s="1084"/>
      <c r="CJ80" s="1084"/>
      <c r="CK80" s="1084"/>
      <c r="CL80" s="1084"/>
      <c r="CM80" s="1084"/>
      <c r="CN80" s="1084"/>
      <c r="CO80" s="1084"/>
      <c r="CP80" s="1084"/>
      <c r="CQ80" s="1084"/>
      <c r="CR80" s="1084"/>
      <c r="CS80" s="1084"/>
      <c r="CT80" s="1084"/>
      <c r="CU80" s="1084"/>
      <c r="CV80" s="1084"/>
      <c r="CW80" s="1084"/>
      <c r="CX80" s="1084"/>
      <c r="CY80" s="1084"/>
      <c r="CZ80" s="1084"/>
      <c r="DA80" s="1084"/>
      <c r="DB80" s="1084"/>
      <c r="DC80" s="1084"/>
      <c r="DD80" s="1084"/>
      <c r="DE80" s="1084"/>
      <c r="DF80" s="1084"/>
      <c r="DG80" s="1084"/>
      <c r="DH80" s="1084"/>
      <c r="DI80" s="1084"/>
      <c r="DJ80" s="1084"/>
      <c r="DK80" s="1084"/>
      <c r="DL80" s="1084"/>
      <c r="DM80" s="1084"/>
      <c r="DN80" s="1085"/>
      <c r="DP80" s="994" t="s">
        <v>1167</v>
      </c>
      <c r="EC80" s="994"/>
      <c r="EJ80" s="1012">
        <v>40299</v>
      </c>
    </row>
    <row r="81" spans="1:140" ht="21">
      <c r="A81" s="1179"/>
      <c r="B81" s="1176"/>
      <c r="C81" s="1176"/>
      <c r="D81" s="1132"/>
      <c r="E81" s="1132"/>
      <c r="F81" s="1132"/>
      <c r="G81" s="1157"/>
      <c r="H81" s="988"/>
      <c r="I81" s="988"/>
      <c r="J81" s="988"/>
      <c r="BZ81" s="1084"/>
      <c r="CA81" s="1084"/>
      <c r="CB81" s="1084"/>
      <c r="CC81" s="1084"/>
      <c r="CD81" s="1084"/>
      <c r="CE81" s="1084"/>
      <c r="CF81" s="1084"/>
      <c r="CG81" s="1084"/>
      <c r="CH81" s="1084"/>
      <c r="CI81" s="1084"/>
      <c r="CJ81" s="1084"/>
      <c r="CK81" s="1084"/>
      <c r="CL81" s="1084"/>
      <c r="CM81" s="1084"/>
      <c r="CN81" s="1084"/>
      <c r="CO81" s="1084"/>
      <c r="CP81" s="1084"/>
      <c r="CQ81" s="1084"/>
      <c r="CR81" s="1084"/>
      <c r="CS81" s="1084"/>
      <c r="CT81" s="1084"/>
      <c r="CU81" s="1084"/>
      <c r="CV81" s="1084"/>
      <c r="CW81" s="1084"/>
      <c r="CX81" s="1084"/>
      <c r="CY81" s="1084"/>
      <c r="CZ81" s="1084"/>
      <c r="DA81" s="1084"/>
      <c r="DB81" s="1084"/>
      <c r="DC81" s="1084"/>
      <c r="DD81" s="1084"/>
      <c r="DE81" s="1084"/>
      <c r="DF81" s="1084"/>
      <c r="DG81" s="1084"/>
      <c r="DH81" s="1084"/>
      <c r="DI81" s="1084"/>
      <c r="DJ81" s="1084"/>
      <c r="DK81" s="1084"/>
      <c r="DL81" s="1084"/>
      <c r="DM81" s="1084"/>
      <c r="DN81" s="1085"/>
      <c r="DP81" s="994" t="s">
        <v>1168</v>
      </c>
      <c r="EC81" s="994"/>
      <c r="EJ81" s="1012">
        <v>40330</v>
      </c>
    </row>
    <row r="82" spans="1:140" ht="18">
      <c r="A82" s="1180"/>
      <c r="B82" s="1132"/>
      <c r="C82" s="1132"/>
      <c r="D82" s="1132"/>
      <c r="E82" s="1132"/>
      <c r="F82" s="1132"/>
      <c r="G82" s="1157"/>
      <c r="H82" s="988"/>
      <c r="I82" s="988"/>
      <c r="J82" s="988"/>
      <c r="BZ82" s="1084"/>
      <c r="CA82" s="1084"/>
      <c r="CB82" s="1084"/>
      <c r="CC82" s="1084"/>
      <c r="CD82" s="1084"/>
      <c r="CE82" s="1084"/>
      <c r="CF82" s="1084"/>
      <c r="CG82" s="1084"/>
      <c r="CH82" s="1084"/>
      <c r="CI82" s="1084"/>
      <c r="CJ82" s="1084"/>
      <c r="CK82" s="1084"/>
      <c r="CL82" s="1084"/>
      <c r="CM82" s="1084"/>
      <c r="CN82" s="1084"/>
      <c r="CO82" s="1084"/>
      <c r="CP82" s="1084"/>
      <c r="CQ82" s="1084"/>
      <c r="CR82" s="1084"/>
      <c r="CS82" s="1084"/>
      <c r="CT82" s="1084"/>
      <c r="CU82" s="1084"/>
      <c r="CV82" s="1084"/>
      <c r="CW82" s="1084"/>
      <c r="CX82" s="1084"/>
      <c r="CY82" s="1084"/>
      <c r="CZ82" s="1084"/>
      <c r="DA82" s="1084"/>
      <c r="DB82" s="1084"/>
      <c r="DC82" s="1084"/>
      <c r="DD82" s="1084"/>
      <c r="DE82" s="1084"/>
      <c r="DF82" s="1084"/>
      <c r="DG82" s="1084"/>
      <c r="DH82" s="1084"/>
      <c r="DI82" s="1084"/>
      <c r="DJ82" s="1084"/>
      <c r="DK82" s="1084"/>
      <c r="DL82" s="1084"/>
      <c r="DM82" s="1084"/>
      <c r="DN82" s="1085"/>
      <c r="DP82" s="994" t="s">
        <v>1169</v>
      </c>
      <c r="EC82" s="994"/>
      <c r="EJ82" s="1012">
        <v>40360</v>
      </c>
    </row>
    <row r="83" spans="1:140" ht="18">
      <c r="A83" s="1181">
        <v>123</v>
      </c>
      <c r="B83" s="1181"/>
      <c r="C83" s="1181"/>
      <c r="D83" s="1181"/>
      <c r="E83" s="1181"/>
      <c r="F83" s="1181"/>
      <c r="G83" s="1181"/>
      <c r="H83" s="988"/>
      <c r="I83" s="988"/>
      <c r="J83" s="988"/>
      <c r="BZ83" s="1084"/>
      <c r="CA83" s="1084"/>
      <c r="CB83" s="1084"/>
      <c r="CC83" s="1084"/>
      <c r="CD83" s="1084"/>
      <c r="CE83" s="1084"/>
      <c r="CF83" s="1084"/>
      <c r="CG83" s="1084"/>
      <c r="CH83" s="1084"/>
      <c r="CI83" s="1084"/>
      <c r="CJ83" s="1084"/>
      <c r="CK83" s="1084"/>
      <c r="CL83" s="1084"/>
      <c r="CM83" s="1084"/>
      <c r="CN83" s="1084"/>
      <c r="CO83" s="1084"/>
      <c r="CP83" s="1084"/>
      <c r="CQ83" s="1084"/>
      <c r="CR83" s="1084"/>
      <c r="CS83" s="1084"/>
      <c r="CT83" s="1084"/>
      <c r="CU83" s="1084"/>
      <c r="CV83" s="1084"/>
      <c r="CW83" s="1084"/>
      <c r="CX83" s="1084"/>
      <c r="CY83" s="1084"/>
      <c r="CZ83" s="1084"/>
      <c r="DA83" s="1084"/>
      <c r="DB83" s="1084"/>
      <c r="DC83" s="1084"/>
      <c r="DD83" s="1084"/>
      <c r="DE83" s="1084"/>
      <c r="DF83" s="1084"/>
      <c r="DG83" s="1084"/>
      <c r="DH83" s="1084"/>
      <c r="DI83" s="1084"/>
      <c r="DJ83" s="1084"/>
      <c r="DK83" s="1084"/>
      <c r="DL83" s="1084"/>
      <c r="DM83" s="1084"/>
      <c r="DN83" s="1085"/>
      <c r="DP83" s="994" t="s">
        <v>1170</v>
      </c>
      <c r="EC83" s="994"/>
      <c r="EJ83" s="1012">
        <v>40391</v>
      </c>
    </row>
    <row r="84" spans="1:140" ht="18">
      <c r="A84" s="643"/>
      <c r="B84" s="639"/>
      <c r="C84" s="639"/>
      <c r="D84" s="639"/>
      <c r="E84" s="639"/>
      <c r="F84" s="639"/>
      <c r="G84" s="1086"/>
      <c r="H84" s="988"/>
      <c r="I84" s="988"/>
      <c r="J84" s="988"/>
      <c r="BZ84" s="1084"/>
      <c r="CA84" s="1084"/>
      <c r="CB84" s="1084"/>
      <c r="CC84" s="1084"/>
      <c r="CD84" s="1084"/>
      <c r="CE84" s="1084"/>
      <c r="CF84" s="1084"/>
      <c r="CG84" s="1084"/>
      <c r="CH84" s="1084"/>
      <c r="CI84" s="1084"/>
      <c r="CJ84" s="1084"/>
      <c r="CK84" s="1084"/>
      <c r="CL84" s="1084"/>
      <c r="CM84" s="1084"/>
      <c r="CN84" s="1084"/>
      <c r="CO84" s="1084"/>
      <c r="CP84" s="1084"/>
      <c r="CQ84" s="1084"/>
      <c r="CR84" s="1084"/>
      <c r="CS84" s="1084"/>
      <c r="CT84" s="1084"/>
      <c r="CU84" s="1084"/>
      <c r="CV84" s="1084"/>
      <c r="CW84" s="1084"/>
      <c r="CX84" s="1084"/>
      <c r="CY84" s="1084"/>
      <c r="CZ84" s="1084"/>
      <c r="DA84" s="1084"/>
      <c r="DB84" s="1084"/>
      <c r="DC84" s="1084"/>
      <c r="DD84" s="1084"/>
      <c r="DE84" s="1084"/>
      <c r="DF84" s="1084"/>
      <c r="DG84" s="1084"/>
      <c r="DH84" s="1084"/>
      <c r="DI84" s="1084"/>
      <c r="DJ84" s="1084"/>
      <c r="DK84" s="1084"/>
      <c r="DL84" s="1084"/>
      <c r="DM84" s="1084"/>
      <c r="DN84" s="1085"/>
      <c r="DP84" s="994" t="s">
        <v>1171</v>
      </c>
      <c r="EC84" s="994"/>
      <c r="EJ84" s="1012">
        <v>40422</v>
      </c>
    </row>
    <row r="85" spans="1:140" ht="18">
      <c r="A85" s="643"/>
      <c r="B85" s="639"/>
      <c r="C85" s="639"/>
      <c r="D85" s="639"/>
      <c r="E85" s="639"/>
      <c r="F85" s="639"/>
      <c r="G85" s="1086"/>
      <c r="H85" s="988"/>
      <c r="I85" s="988"/>
      <c r="J85" s="988"/>
      <c r="BZ85" s="1084"/>
      <c r="CA85" s="1084"/>
      <c r="CB85" s="1084"/>
      <c r="CC85" s="1084"/>
      <c r="CD85" s="1084"/>
      <c r="CE85" s="1084"/>
      <c r="CF85" s="1084"/>
      <c r="CG85" s="1084"/>
      <c r="CH85" s="1084"/>
      <c r="CI85" s="1084"/>
      <c r="CJ85" s="1084"/>
      <c r="CK85" s="1084"/>
      <c r="CL85" s="1084"/>
      <c r="CM85" s="1084"/>
      <c r="CN85" s="1084"/>
      <c r="CO85" s="1084"/>
      <c r="CP85" s="1084"/>
      <c r="CQ85" s="1084"/>
      <c r="CR85" s="1084"/>
      <c r="CS85" s="1084"/>
      <c r="CT85" s="1084"/>
      <c r="CU85" s="1084"/>
      <c r="CV85" s="1084"/>
      <c r="CW85" s="1084"/>
      <c r="CX85" s="1084"/>
      <c r="CY85" s="1084"/>
      <c r="CZ85" s="1084"/>
      <c r="DA85" s="1084"/>
      <c r="DB85" s="1084"/>
      <c r="DC85" s="1084"/>
      <c r="DD85" s="1084"/>
      <c r="DE85" s="1084"/>
      <c r="DF85" s="1084"/>
      <c r="DG85" s="1084"/>
      <c r="DH85" s="1084"/>
      <c r="DI85" s="1084"/>
      <c r="DJ85" s="1084"/>
      <c r="DK85" s="1084"/>
      <c r="DL85" s="1084"/>
      <c r="DM85" s="1084"/>
      <c r="DN85" s="1085"/>
      <c r="DP85" s="994" t="s">
        <v>1172</v>
      </c>
      <c r="EC85" s="994"/>
      <c r="EJ85" s="1012">
        <v>40452</v>
      </c>
    </row>
    <row r="86" spans="1:140" ht="18">
      <c r="A86" s="643"/>
      <c r="B86" s="639"/>
      <c r="C86" s="639"/>
      <c r="D86" s="639"/>
      <c r="E86" s="639"/>
      <c r="F86" s="639"/>
      <c r="G86" s="1086"/>
      <c r="H86" s="988"/>
      <c r="I86" s="988"/>
      <c r="J86" s="988"/>
      <c r="BZ86" s="1084"/>
      <c r="CA86" s="1084"/>
      <c r="CB86" s="1084"/>
      <c r="CC86" s="1084"/>
      <c r="CD86" s="1084"/>
      <c r="CE86" s="1084"/>
      <c r="CF86" s="1084"/>
      <c r="CG86" s="1084"/>
      <c r="CH86" s="1084"/>
      <c r="CI86" s="1084"/>
      <c r="CJ86" s="1084"/>
      <c r="CK86" s="1084"/>
      <c r="CL86" s="1084"/>
      <c r="CM86" s="1084"/>
      <c r="CN86" s="1084"/>
      <c r="CO86" s="1084"/>
      <c r="CP86" s="1084"/>
      <c r="CQ86" s="1084"/>
      <c r="CR86" s="1084"/>
      <c r="CS86" s="1084"/>
      <c r="CT86" s="1084"/>
      <c r="CU86" s="1084"/>
      <c r="CV86" s="1084"/>
      <c r="CW86" s="1084"/>
      <c r="CX86" s="1084"/>
      <c r="CY86" s="1084"/>
      <c r="CZ86" s="1084"/>
      <c r="DA86" s="1084"/>
      <c r="DB86" s="1084"/>
      <c r="DC86" s="1084"/>
      <c r="DD86" s="1084"/>
      <c r="DE86" s="1084"/>
      <c r="DF86" s="1084"/>
      <c r="DG86" s="1084"/>
      <c r="DH86" s="1084"/>
      <c r="DI86" s="1084"/>
      <c r="DJ86" s="1084"/>
      <c r="DK86" s="1084"/>
      <c r="DL86" s="1084"/>
      <c r="DM86" s="1084"/>
      <c r="DN86" s="1085"/>
      <c r="DP86" s="994" t="s">
        <v>1173</v>
      </c>
      <c r="EC86" s="994"/>
      <c r="EJ86" s="1012">
        <v>40483</v>
      </c>
    </row>
    <row r="87" spans="1:140" ht="18">
      <c r="A87" s="643"/>
      <c r="B87" s="639"/>
      <c r="C87" s="639"/>
      <c r="D87" s="639"/>
      <c r="E87" s="639"/>
      <c r="F87" s="639"/>
      <c r="G87" s="1086"/>
      <c r="H87" s="988"/>
      <c r="I87" s="988"/>
      <c r="J87" s="988"/>
      <c r="BZ87" s="1084"/>
      <c r="CA87" s="1084"/>
      <c r="CB87" s="1084"/>
      <c r="CC87" s="1084"/>
      <c r="CD87" s="1084"/>
      <c r="CE87" s="1084"/>
      <c r="CF87" s="1084"/>
      <c r="CG87" s="1084"/>
      <c r="CH87" s="1084"/>
      <c r="CI87" s="1084"/>
      <c r="CJ87" s="1084"/>
      <c r="CK87" s="1084"/>
      <c r="CL87" s="1084"/>
      <c r="CM87" s="1084"/>
      <c r="CN87" s="1084"/>
      <c r="CO87" s="1084"/>
      <c r="CP87" s="1084"/>
      <c r="CQ87" s="1084"/>
      <c r="CR87" s="1084"/>
      <c r="CS87" s="1084"/>
      <c r="CT87" s="1084"/>
      <c r="CU87" s="1084"/>
      <c r="CV87" s="1084"/>
      <c r="CW87" s="1084"/>
      <c r="CX87" s="1084"/>
      <c r="CY87" s="1084"/>
      <c r="CZ87" s="1084"/>
      <c r="DA87" s="1084"/>
      <c r="DB87" s="1084"/>
      <c r="DC87" s="1084"/>
      <c r="DD87" s="1084"/>
      <c r="DE87" s="1084"/>
      <c r="DF87" s="1084"/>
      <c r="DG87" s="1084"/>
      <c r="DH87" s="1084"/>
      <c r="DI87" s="1084"/>
      <c r="DJ87" s="1084"/>
      <c r="DK87" s="1084"/>
      <c r="DL87" s="1084"/>
      <c r="DM87" s="1084"/>
      <c r="DN87" s="1085"/>
      <c r="DP87" s="994" t="s">
        <v>1174</v>
      </c>
      <c r="EJ87" s="1012">
        <v>40513</v>
      </c>
    </row>
    <row r="88" spans="1:140" ht="18">
      <c r="A88" s="643"/>
      <c r="B88" s="639"/>
      <c r="C88" s="639"/>
      <c r="D88" s="639"/>
      <c r="E88" s="639"/>
      <c r="F88" s="639"/>
      <c r="G88" s="1086"/>
      <c r="H88" s="988"/>
      <c r="I88" s="988"/>
      <c r="J88" s="988"/>
      <c r="AZ88" s="994"/>
      <c r="BZ88" s="1084"/>
      <c r="CA88" s="1084"/>
      <c r="CB88" s="1084"/>
      <c r="CC88" s="1084"/>
      <c r="CD88" s="1084"/>
      <c r="CE88" s="1084"/>
      <c r="CF88" s="1084"/>
      <c r="CG88" s="1084"/>
      <c r="CH88" s="1084"/>
      <c r="CI88" s="1084"/>
      <c r="CJ88" s="1084"/>
      <c r="CK88" s="1084"/>
      <c r="CL88" s="1084"/>
      <c r="CM88" s="1084"/>
      <c r="CN88" s="1084"/>
      <c r="CO88" s="1084"/>
      <c r="CP88" s="1084"/>
      <c r="CQ88" s="1084"/>
      <c r="CR88" s="1084"/>
      <c r="CS88" s="1084"/>
      <c r="CT88" s="1084"/>
      <c r="CU88" s="1084"/>
      <c r="CV88" s="1084"/>
      <c r="CW88" s="1084"/>
      <c r="CX88" s="1084"/>
      <c r="CY88" s="1084"/>
      <c r="CZ88" s="1084"/>
      <c r="DA88" s="1084"/>
      <c r="DB88" s="1084"/>
      <c r="DC88" s="1084"/>
      <c r="DD88" s="1084"/>
      <c r="DE88" s="1084"/>
      <c r="DF88" s="1084"/>
      <c r="DG88" s="1084"/>
      <c r="DH88" s="1084"/>
      <c r="DI88" s="1084"/>
      <c r="DJ88" s="1084"/>
      <c r="DK88" s="1084"/>
      <c r="DL88" s="1084"/>
      <c r="DM88" s="1084"/>
      <c r="DN88" s="1085"/>
      <c r="DP88" s="994" t="s">
        <v>1175</v>
      </c>
      <c r="EJ88" s="1012">
        <v>40544</v>
      </c>
    </row>
    <row r="89" spans="1:140" ht="18">
      <c r="A89" s="643"/>
      <c r="B89" s="639"/>
      <c r="C89" s="639"/>
      <c r="D89" s="639"/>
      <c r="E89" s="639"/>
      <c r="F89" s="639"/>
      <c r="G89" s="1086"/>
      <c r="H89" s="988"/>
      <c r="I89" s="988"/>
      <c r="J89" s="988"/>
      <c r="BZ89" s="1084"/>
      <c r="CA89" s="1084"/>
      <c r="CB89" s="1084"/>
      <c r="CC89" s="1084"/>
      <c r="CD89" s="1084"/>
      <c r="CE89" s="1084"/>
      <c r="CF89" s="1084"/>
      <c r="CG89" s="1084"/>
      <c r="CH89" s="1084"/>
      <c r="CI89" s="1084"/>
      <c r="CJ89" s="1084"/>
      <c r="CK89" s="1084"/>
      <c r="CL89" s="1084"/>
      <c r="CM89" s="1084"/>
      <c r="CN89" s="1084"/>
      <c r="CO89" s="1084"/>
      <c r="CP89" s="1084"/>
      <c r="CQ89" s="1084"/>
      <c r="CR89" s="1084"/>
      <c r="CS89" s="1084"/>
      <c r="CT89" s="1084"/>
      <c r="CU89" s="1084"/>
      <c r="CV89" s="1084"/>
      <c r="CW89" s="1084"/>
      <c r="CX89" s="1084"/>
      <c r="CY89" s="1084"/>
      <c r="CZ89" s="1084"/>
      <c r="DA89" s="1084"/>
      <c r="DB89" s="1084"/>
      <c r="DC89" s="1084"/>
      <c r="DD89" s="1084"/>
      <c r="DE89" s="1084"/>
      <c r="DF89" s="1084"/>
      <c r="DG89" s="1084"/>
      <c r="DH89" s="1084"/>
      <c r="DI89" s="1084"/>
      <c r="DJ89" s="1084"/>
      <c r="DK89" s="1084"/>
      <c r="DL89" s="1084"/>
      <c r="DM89" s="1084"/>
      <c r="DN89" s="1085"/>
      <c r="DP89" s="994" t="s">
        <v>1176</v>
      </c>
      <c r="EC89" s="994"/>
      <c r="EJ89" s="1012">
        <v>40575</v>
      </c>
    </row>
    <row r="90" spans="1:140" ht="18">
      <c r="A90" s="643"/>
      <c r="B90" s="639"/>
      <c r="C90" s="639"/>
      <c r="D90" s="639"/>
      <c r="E90" s="639"/>
      <c r="F90" s="639"/>
      <c r="G90" s="1086"/>
      <c r="H90" s="988"/>
      <c r="I90" s="988"/>
      <c r="J90" s="988"/>
      <c r="AZ90" s="994"/>
      <c r="BZ90" s="1084"/>
      <c r="CA90" s="1084"/>
      <c r="CB90" s="1084"/>
      <c r="CC90" s="1084"/>
      <c r="CD90" s="1084"/>
      <c r="CE90" s="1084"/>
      <c r="CF90" s="1084"/>
      <c r="CG90" s="1084"/>
      <c r="CH90" s="1084"/>
      <c r="CI90" s="1084"/>
      <c r="CJ90" s="1084"/>
      <c r="CK90" s="1084"/>
      <c r="CL90" s="1084"/>
      <c r="CM90" s="1084"/>
      <c r="CN90" s="1084"/>
      <c r="CO90" s="1084"/>
      <c r="CP90" s="1084"/>
      <c r="CQ90" s="1084"/>
      <c r="CR90" s="1084"/>
      <c r="CS90" s="1084"/>
      <c r="CT90" s="1084"/>
      <c r="CU90" s="1084"/>
      <c r="CV90" s="1084"/>
      <c r="CW90" s="1084"/>
      <c r="CX90" s="1084"/>
      <c r="CY90" s="1084"/>
      <c r="CZ90" s="1084"/>
      <c r="DA90" s="1084"/>
      <c r="DB90" s="1084"/>
      <c r="DC90" s="1084"/>
      <c r="DD90" s="1084"/>
      <c r="DE90" s="1084"/>
      <c r="DF90" s="1084"/>
      <c r="DG90" s="1084"/>
      <c r="DH90" s="1084"/>
      <c r="DI90" s="1084"/>
      <c r="DJ90" s="1084"/>
      <c r="DK90" s="1084"/>
      <c r="DL90" s="1084"/>
      <c r="DM90" s="1084"/>
      <c r="DN90" s="1085"/>
      <c r="DP90" s="994" t="s">
        <v>1177</v>
      </c>
      <c r="EC90" s="994"/>
      <c r="EJ90" s="1012">
        <v>40603</v>
      </c>
    </row>
    <row r="91" spans="1:140" ht="18">
      <c r="A91" s="643"/>
      <c r="B91" s="639"/>
      <c r="C91" s="639"/>
      <c r="D91" s="639"/>
      <c r="E91" s="639"/>
      <c r="F91" s="639"/>
      <c r="G91" s="1086"/>
      <c r="H91" s="988"/>
      <c r="I91" s="988"/>
      <c r="J91" s="988"/>
      <c r="AZ91" s="994"/>
      <c r="BZ91" s="1084"/>
      <c r="CA91" s="1084"/>
      <c r="CB91" s="1084"/>
      <c r="CC91" s="1084"/>
      <c r="CD91" s="1084"/>
      <c r="CE91" s="1084"/>
      <c r="CF91" s="1084"/>
      <c r="CG91" s="1084"/>
      <c r="CH91" s="1084"/>
      <c r="CI91" s="1084"/>
      <c r="CJ91" s="1084"/>
      <c r="CK91" s="1084"/>
      <c r="CL91" s="1084"/>
      <c r="CM91" s="1084"/>
      <c r="CN91" s="1084"/>
      <c r="CO91" s="1084"/>
      <c r="CP91" s="1084"/>
      <c r="CQ91" s="1084"/>
      <c r="CR91" s="1084"/>
      <c r="CS91" s="1084"/>
      <c r="CT91" s="1084"/>
      <c r="CU91" s="1084"/>
      <c r="CV91" s="1084"/>
      <c r="CW91" s="1084"/>
      <c r="CX91" s="1084"/>
      <c r="CY91" s="1084"/>
      <c r="CZ91" s="1084"/>
      <c r="DA91" s="1084"/>
      <c r="DB91" s="1084"/>
      <c r="DC91" s="1084"/>
      <c r="DD91" s="1084"/>
      <c r="DE91" s="1084"/>
      <c r="DF91" s="1084"/>
      <c r="DG91" s="1084"/>
      <c r="DH91" s="1084"/>
      <c r="DI91" s="1084"/>
      <c r="DJ91" s="1084"/>
      <c r="DK91" s="1084"/>
      <c r="DL91" s="1084"/>
      <c r="DM91" s="1084"/>
      <c r="DN91" s="1085"/>
      <c r="DP91" s="994" t="s">
        <v>1178</v>
      </c>
      <c r="EJ91" s="1012">
        <v>40634</v>
      </c>
    </row>
    <row r="92" spans="1:140" ht="18">
      <c r="A92" s="643"/>
      <c r="B92" s="639"/>
      <c r="C92" s="639"/>
      <c r="D92" s="639"/>
      <c r="E92" s="639"/>
      <c r="F92" s="639"/>
      <c r="G92" s="1086"/>
      <c r="H92" s="988"/>
      <c r="I92" s="988"/>
      <c r="J92" s="988"/>
      <c r="BZ92" s="1084"/>
      <c r="CA92" s="1084"/>
      <c r="CB92" s="1084"/>
      <c r="CC92" s="1084"/>
      <c r="CD92" s="1084"/>
      <c r="CE92" s="1084"/>
      <c r="CF92" s="1084"/>
      <c r="CG92" s="1084"/>
      <c r="CH92" s="1084"/>
      <c r="CI92" s="1084"/>
      <c r="CJ92" s="1084"/>
      <c r="CK92" s="1084"/>
      <c r="CL92" s="1084"/>
      <c r="CM92" s="1084"/>
      <c r="CN92" s="1084"/>
      <c r="CO92" s="1084"/>
      <c r="CP92" s="1084"/>
      <c r="CQ92" s="1084"/>
      <c r="CR92" s="1084"/>
      <c r="CS92" s="1084"/>
      <c r="CT92" s="1084"/>
      <c r="CU92" s="1084"/>
      <c r="CV92" s="1084"/>
      <c r="CW92" s="1084"/>
      <c r="CX92" s="1084"/>
      <c r="CY92" s="1084"/>
      <c r="CZ92" s="1084"/>
      <c r="DA92" s="1084"/>
      <c r="DB92" s="1084"/>
      <c r="DC92" s="1084"/>
      <c r="DD92" s="1084"/>
      <c r="DE92" s="1084"/>
      <c r="DF92" s="1084"/>
      <c r="DG92" s="1084"/>
      <c r="DH92" s="1084"/>
      <c r="DI92" s="1084"/>
      <c r="DJ92" s="1084"/>
      <c r="DK92" s="1084"/>
      <c r="DL92" s="1084"/>
      <c r="DM92" s="1084"/>
      <c r="DN92" s="1085"/>
      <c r="DP92" s="994" t="s">
        <v>1179</v>
      </c>
      <c r="EC92" s="994"/>
      <c r="EJ92" s="1012">
        <v>40664</v>
      </c>
    </row>
    <row r="93" spans="1:140" ht="16.2">
      <c r="AZ93" s="994"/>
      <c r="BZ93" s="1084"/>
      <c r="CA93" s="1084"/>
      <c r="CB93" s="1084"/>
      <c r="CC93" s="1084"/>
      <c r="CD93" s="1084"/>
      <c r="CE93" s="1084"/>
      <c r="CF93" s="1084"/>
      <c r="CG93" s="1084"/>
      <c r="CH93" s="1084"/>
      <c r="CI93" s="1084"/>
      <c r="CJ93" s="1084"/>
      <c r="CK93" s="1084"/>
      <c r="CL93" s="1084"/>
      <c r="CM93" s="1084"/>
      <c r="CN93" s="1084"/>
      <c r="CO93" s="1084"/>
      <c r="CP93" s="1084"/>
      <c r="CQ93" s="1084"/>
      <c r="CR93" s="1084"/>
      <c r="CS93" s="1084"/>
      <c r="CT93" s="1084"/>
      <c r="CU93" s="1084"/>
      <c r="CV93" s="1084"/>
      <c r="CW93" s="1084"/>
      <c r="CX93" s="1084"/>
      <c r="CY93" s="1084"/>
      <c r="CZ93" s="1084"/>
      <c r="DA93" s="1084"/>
      <c r="DB93" s="1084"/>
      <c r="DC93" s="1084"/>
      <c r="DD93" s="1084"/>
      <c r="DE93" s="1084"/>
      <c r="DF93" s="1084"/>
      <c r="DG93" s="1084"/>
      <c r="DH93" s="1084"/>
      <c r="DI93" s="1084"/>
      <c r="DJ93" s="1084"/>
      <c r="DK93" s="1084"/>
      <c r="DL93" s="1084"/>
      <c r="DM93" s="1084"/>
      <c r="DN93" s="1085"/>
      <c r="DP93" s="994" t="s">
        <v>1180</v>
      </c>
      <c r="EC93" s="994"/>
      <c r="EJ93" s="1012">
        <v>40695</v>
      </c>
    </row>
    <row r="94" spans="1:140" ht="16.2">
      <c r="BZ94" s="1084"/>
      <c r="CA94" s="1084"/>
      <c r="CB94" s="1084"/>
      <c r="CC94" s="1084"/>
      <c r="CD94" s="1084"/>
      <c r="CE94" s="1084"/>
      <c r="CF94" s="1084"/>
      <c r="CG94" s="1084"/>
      <c r="CH94" s="1084"/>
      <c r="CI94" s="1084"/>
      <c r="CJ94" s="1084"/>
      <c r="CK94" s="1084"/>
      <c r="CL94" s="1084"/>
      <c r="CM94" s="1084"/>
      <c r="CN94" s="1084"/>
      <c r="CO94" s="1084"/>
      <c r="CP94" s="1084"/>
      <c r="CQ94" s="1084"/>
      <c r="CR94" s="1084"/>
      <c r="CS94" s="1084"/>
      <c r="CT94" s="1084"/>
      <c r="CU94" s="1084"/>
      <c r="CV94" s="1084"/>
      <c r="CW94" s="1084"/>
      <c r="CX94" s="1084"/>
      <c r="CY94" s="1084"/>
      <c r="CZ94" s="1084"/>
      <c r="DA94" s="1084"/>
      <c r="DB94" s="1084"/>
      <c r="DC94" s="1084"/>
      <c r="DD94" s="1084"/>
      <c r="DE94" s="1084"/>
      <c r="DF94" s="1084"/>
      <c r="DG94" s="1084"/>
      <c r="DH94" s="1084"/>
      <c r="DI94" s="1084"/>
      <c r="DJ94" s="1084"/>
      <c r="DK94" s="1084"/>
      <c r="DL94" s="1084"/>
      <c r="DM94" s="1084"/>
      <c r="DN94" s="1085"/>
      <c r="DP94" s="994" t="s">
        <v>1181</v>
      </c>
      <c r="EC94" s="994"/>
      <c r="EJ94" s="1012">
        <v>40725</v>
      </c>
    </row>
    <row r="95" spans="1:140" ht="16.2">
      <c r="BZ95" s="1084"/>
      <c r="CA95" s="1084"/>
      <c r="CB95" s="1084"/>
      <c r="CC95" s="1084"/>
      <c r="CD95" s="1084"/>
      <c r="CE95" s="1084"/>
      <c r="CF95" s="1084"/>
      <c r="CG95" s="1084"/>
      <c r="CH95" s="1084"/>
      <c r="CI95" s="1084"/>
      <c r="CJ95" s="1084"/>
      <c r="CK95" s="1084"/>
      <c r="CL95" s="1084"/>
      <c r="CM95" s="1084"/>
      <c r="CN95" s="1084"/>
      <c r="CO95" s="1084"/>
      <c r="CP95" s="1084"/>
      <c r="CQ95" s="1084"/>
      <c r="CR95" s="1084"/>
      <c r="CS95" s="1084"/>
      <c r="CT95" s="1084"/>
      <c r="CU95" s="1084"/>
      <c r="CV95" s="1084"/>
      <c r="CW95" s="1084"/>
      <c r="CX95" s="1084"/>
      <c r="CY95" s="1084"/>
      <c r="CZ95" s="1084"/>
      <c r="DA95" s="1084"/>
      <c r="DB95" s="1084"/>
      <c r="DC95" s="1084"/>
      <c r="DD95" s="1084"/>
      <c r="DE95" s="1084"/>
      <c r="DF95" s="1084"/>
      <c r="DG95" s="1084"/>
      <c r="DH95" s="1084"/>
      <c r="DI95" s="1084"/>
      <c r="DJ95" s="1084"/>
      <c r="DK95" s="1084"/>
      <c r="DL95" s="1084"/>
      <c r="DM95" s="1084"/>
      <c r="DN95" s="1085"/>
      <c r="DP95" s="994" t="s">
        <v>1182</v>
      </c>
      <c r="EC95" s="994"/>
      <c r="EJ95" s="1012">
        <v>40756</v>
      </c>
    </row>
    <row r="96" spans="1:140" ht="16.2">
      <c r="BZ96" s="1084"/>
      <c r="CA96" s="1084"/>
      <c r="CB96" s="1084"/>
      <c r="CC96" s="1084"/>
      <c r="CD96" s="1084"/>
      <c r="CE96" s="1084"/>
      <c r="CF96" s="1084"/>
      <c r="CG96" s="1084"/>
      <c r="CH96" s="1084"/>
      <c r="CI96" s="1084"/>
      <c r="CJ96" s="1084"/>
      <c r="CK96" s="1084"/>
      <c r="CL96" s="1084"/>
      <c r="CM96" s="1084"/>
      <c r="CN96" s="1084"/>
      <c r="CO96" s="1084"/>
      <c r="CP96" s="1084"/>
      <c r="CQ96" s="1084"/>
      <c r="CR96" s="1084"/>
      <c r="CS96" s="1084"/>
      <c r="CT96" s="1084"/>
      <c r="CU96" s="1084"/>
      <c r="CV96" s="1084"/>
      <c r="CW96" s="1084"/>
      <c r="CX96" s="1084"/>
      <c r="CY96" s="1084"/>
      <c r="CZ96" s="1084"/>
      <c r="DA96" s="1084"/>
      <c r="DB96" s="1084"/>
      <c r="DC96" s="1084"/>
      <c r="DD96" s="1084"/>
      <c r="DE96" s="1084"/>
      <c r="DF96" s="1084"/>
      <c r="DG96" s="1084"/>
      <c r="DH96" s="1084"/>
      <c r="DI96" s="1084"/>
      <c r="DJ96" s="1084"/>
      <c r="DK96" s="1084"/>
      <c r="DL96" s="1084"/>
      <c r="DM96" s="1084"/>
      <c r="DN96" s="1085"/>
      <c r="DP96" s="994" t="s">
        <v>1183</v>
      </c>
      <c r="EC96" s="994"/>
      <c r="EJ96" s="1012">
        <v>40787</v>
      </c>
    </row>
    <row r="97" spans="78:140" ht="16.2">
      <c r="BZ97" s="1084"/>
      <c r="CA97" s="1084"/>
      <c r="CB97" s="1084"/>
      <c r="CC97" s="1084"/>
      <c r="CD97" s="1084"/>
      <c r="CE97" s="1084"/>
      <c r="CF97" s="1084"/>
      <c r="CG97" s="1084"/>
      <c r="CH97" s="1084"/>
      <c r="CI97" s="1084"/>
      <c r="CJ97" s="1084"/>
      <c r="CK97" s="1084"/>
      <c r="CL97" s="1084"/>
      <c r="CM97" s="1084"/>
      <c r="CN97" s="1084"/>
      <c r="CO97" s="1084"/>
      <c r="CP97" s="1084"/>
      <c r="CQ97" s="1084"/>
      <c r="CR97" s="1084"/>
      <c r="CS97" s="1084"/>
      <c r="CT97" s="1084"/>
      <c r="CU97" s="1084"/>
      <c r="CV97" s="1084"/>
      <c r="CW97" s="1084"/>
      <c r="CX97" s="1084"/>
      <c r="CY97" s="1084"/>
      <c r="CZ97" s="1084"/>
      <c r="DA97" s="1084"/>
      <c r="DB97" s="1084"/>
      <c r="DC97" s="1084"/>
      <c r="DD97" s="1084"/>
      <c r="DE97" s="1084"/>
      <c r="DF97" s="1084"/>
      <c r="DG97" s="1084"/>
      <c r="DH97" s="1084"/>
      <c r="DI97" s="1084"/>
      <c r="DJ97" s="1084"/>
      <c r="DK97" s="1084"/>
      <c r="DL97" s="1084"/>
      <c r="DM97" s="1084"/>
      <c r="DN97" s="1085"/>
      <c r="DP97" s="994" t="s">
        <v>1184</v>
      </c>
      <c r="EC97" s="994"/>
      <c r="EJ97" s="1012">
        <v>40817</v>
      </c>
    </row>
    <row r="98" spans="78:140" ht="16.2">
      <c r="BZ98" s="1084"/>
      <c r="CA98" s="1084"/>
      <c r="CB98" s="1084"/>
      <c r="CC98" s="1084"/>
      <c r="CD98" s="1084"/>
      <c r="CE98" s="1084"/>
      <c r="CF98" s="1084"/>
      <c r="CG98" s="1084"/>
      <c r="CH98" s="1084"/>
      <c r="CI98" s="1084"/>
      <c r="CJ98" s="1084"/>
      <c r="CK98" s="1084"/>
      <c r="CL98" s="1084"/>
      <c r="CM98" s="1084"/>
      <c r="CN98" s="1084"/>
      <c r="CO98" s="1084"/>
      <c r="CP98" s="1084"/>
      <c r="CQ98" s="1084"/>
      <c r="CR98" s="1084"/>
      <c r="CS98" s="1084"/>
      <c r="CT98" s="1084"/>
      <c r="CU98" s="1084"/>
      <c r="CV98" s="1084"/>
      <c r="CW98" s="1084"/>
      <c r="CX98" s="1084"/>
      <c r="CY98" s="1084"/>
      <c r="CZ98" s="1084"/>
      <c r="DA98" s="1084"/>
      <c r="DB98" s="1084"/>
      <c r="DC98" s="1084"/>
      <c r="DD98" s="1084"/>
      <c r="DE98" s="1084"/>
      <c r="DF98" s="1084"/>
      <c r="DG98" s="1084"/>
      <c r="DH98" s="1084"/>
      <c r="DI98" s="1084"/>
      <c r="DJ98" s="1084"/>
      <c r="DK98" s="1084"/>
      <c r="DL98" s="1084"/>
      <c r="DM98" s="1084"/>
      <c r="DN98" s="1085"/>
      <c r="DP98" s="994" t="s">
        <v>1185</v>
      </c>
      <c r="EC98" s="994"/>
      <c r="EJ98" s="1012">
        <v>40848</v>
      </c>
    </row>
    <row r="99" spans="78:140" ht="16.2">
      <c r="BZ99" s="1084"/>
      <c r="CA99" s="1084"/>
      <c r="CB99" s="1084"/>
      <c r="CC99" s="1084"/>
      <c r="CD99" s="1084"/>
      <c r="CE99" s="1084"/>
      <c r="CF99" s="1084"/>
      <c r="CG99" s="1084"/>
      <c r="CH99" s="1084"/>
      <c r="CI99" s="1084"/>
      <c r="CJ99" s="1084"/>
      <c r="CK99" s="1084"/>
      <c r="CL99" s="1084"/>
      <c r="CM99" s="1084"/>
      <c r="CN99" s="1084"/>
      <c r="CO99" s="1084"/>
      <c r="CP99" s="1084"/>
      <c r="CQ99" s="1084"/>
      <c r="CR99" s="1084"/>
      <c r="CS99" s="1084"/>
      <c r="CT99" s="1084"/>
      <c r="CU99" s="1084"/>
      <c r="CV99" s="1084"/>
      <c r="CW99" s="1084"/>
      <c r="CX99" s="1084"/>
      <c r="CY99" s="1084"/>
      <c r="CZ99" s="1084"/>
      <c r="DA99" s="1084"/>
      <c r="DB99" s="1084"/>
      <c r="DC99" s="1084"/>
      <c r="DD99" s="1084"/>
      <c r="DE99" s="1084"/>
      <c r="DF99" s="1084"/>
      <c r="DG99" s="1084"/>
      <c r="DH99" s="1084"/>
      <c r="DI99" s="1084"/>
      <c r="DJ99" s="1084"/>
      <c r="DK99" s="1084"/>
      <c r="DL99" s="1084"/>
      <c r="DM99" s="1084"/>
      <c r="DN99" s="1085"/>
      <c r="DP99" s="994" t="s">
        <v>1186</v>
      </c>
      <c r="EC99" s="994"/>
      <c r="EJ99" s="1012">
        <v>40878</v>
      </c>
    </row>
    <row r="100" spans="78:140" ht="16.2">
      <c r="BZ100" s="1084"/>
      <c r="CA100" s="1084"/>
      <c r="CB100" s="1084"/>
      <c r="CC100" s="1084"/>
      <c r="CD100" s="1084"/>
      <c r="CE100" s="1084"/>
      <c r="CF100" s="1084"/>
      <c r="CG100" s="1084"/>
      <c r="CH100" s="1084"/>
      <c r="CI100" s="1084"/>
      <c r="CJ100" s="1084"/>
      <c r="CK100" s="1084"/>
      <c r="CL100" s="1084"/>
      <c r="CM100" s="1084"/>
      <c r="CN100" s="1084"/>
      <c r="CO100" s="1084"/>
      <c r="CP100" s="1084"/>
      <c r="CQ100" s="1084"/>
      <c r="CR100" s="1084"/>
      <c r="CS100" s="1084"/>
      <c r="CT100" s="1084"/>
      <c r="CU100" s="1084"/>
      <c r="CV100" s="1084"/>
      <c r="CW100" s="1084"/>
      <c r="CX100" s="1084"/>
      <c r="CY100" s="1084"/>
      <c r="CZ100" s="1084"/>
      <c r="DA100" s="1084"/>
      <c r="DB100" s="1084"/>
      <c r="DC100" s="1084"/>
      <c r="DD100" s="1084"/>
      <c r="DE100" s="1084"/>
      <c r="DF100" s="1084"/>
      <c r="DG100" s="1084"/>
      <c r="DH100" s="1084"/>
      <c r="DI100" s="1084"/>
      <c r="DJ100" s="1084"/>
      <c r="DK100" s="1084"/>
      <c r="DL100" s="1084"/>
      <c r="DM100" s="1084"/>
      <c r="DN100" s="1085"/>
      <c r="DP100" s="994" t="s">
        <v>1187</v>
      </c>
      <c r="EC100" s="994"/>
      <c r="EJ100" s="1012">
        <v>40909</v>
      </c>
    </row>
    <row r="101" spans="78:140" ht="16.2">
      <c r="BZ101" s="1084"/>
      <c r="CA101" s="1084"/>
      <c r="CB101" s="1084"/>
      <c r="CC101" s="1084"/>
      <c r="CD101" s="1084"/>
      <c r="CE101" s="1084"/>
      <c r="CF101" s="1084"/>
      <c r="CG101" s="1084"/>
      <c r="CH101" s="1084"/>
      <c r="CI101" s="1084"/>
      <c r="CJ101" s="1084"/>
      <c r="CK101" s="1084"/>
      <c r="CL101" s="1084"/>
      <c r="CM101" s="1084"/>
      <c r="CN101" s="1084"/>
      <c r="CO101" s="1084"/>
      <c r="CP101" s="1084"/>
      <c r="CQ101" s="1084"/>
      <c r="CR101" s="1084"/>
      <c r="CS101" s="1084"/>
      <c r="CT101" s="1084"/>
      <c r="CU101" s="1084"/>
      <c r="CV101" s="1084"/>
      <c r="CW101" s="1084"/>
      <c r="CX101" s="1084"/>
      <c r="CY101" s="1084"/>
      <c r="CZ101" s="1084"/>
      <c r="DA101" s="1084"/>
      <c r="DB101" s="1084"/>
      <c r="DC101" s="1084"/>
      <c r="DD101" s="1084"/>
      <c r="DE101" s="1084"/>
      <c r="DF101" s="1084"/>
      <c r="DG101" s="1084"/>
      <c r="DH101" s="1084"/>
      <c r="DI101" s="1084"/>
      <c r="DJ101" s="1084"/>
      <c r="DK101" s="1084"/>
      <c r="DL101" s="1084"/>
      <c r="DM101" s="1084"/>
      <c r="DN101" s="1085"/>
      <c r="DP101" s="994" t="s">
        <v>1188</v>
      </c>
      <c r="EC101" s="994"/>
      <c r="EJ101" s="1012">
        <v>40940</v>
      </c>
    </row>
    <row r="102" spans="78:140" ht="16.2">
      <c r="BZ102" s="1084"/>
      <c r="CA102" s="1084"/>
      <c r="CB102" s="1084"/>
      <c r="CC102" s="1084"/>
      <c r="CD102" s="1084"/>
      <c r="CE102" s="1084"/>
      <c r="CF102" s="1084"/>
      <c r="CG102" s="1084"/>
      <c r="CH102" s="1084"/>
      <c r="CI102" s="1084"/>
      <c r="CJ102" s="1084"/>
      <c r="CK102" s="1084"/>
      <c r="CL102" s="1084"/>
      <c r="CM102" s="1084"/>
      <c r="CN102" s="1084"/>
      <c r="CO102" s="1084"/>
      <c r="CP102" s="1084"/>
      <c r="CQ102" s="1084"/>
      <c r="CR102" s="1084"/>
      <c r="CS102" s="1084"/>
      <c r="CT102" s="1084"/>
      <c r="CU102" s="1084"/>
      <c r="CV102" s="1084"/>
      <c r="CW102" s="1084"/>
      <c r="CX102" s="1084"/>
      <c r="CY102" s="1084"/>
      <c r="CZ102" s="1084"/>
      <c r="DA102" s="1084"/>
      <c r="DB102" s="1084"/>
      <c r="DC102" s="1084"/>
      <c r="DD102" s="1084"/>
      <c r="DE102" s="1084"/>
      <c r="DF102" s="1084"/>
      <c r="DG102" s="1084"/>
      <c r="DH102" s="1084"/>
      <c r="DI102" s="1084"/>
      <c r="DJ102" s="1084"/>
      <c r="DK102" s="1084"/>
      <c r="DL102" s="1084"/>
      <c r="DM102" s="1084"/>
      <c r="DN102" s="1085"/>
      <c r="DP102" s="994" t="s">
        <v>1189</v>
      </c>
      <c r="EC102" s="994"/>
      <c r="EJ102" s="1012">
        <v>40969</v>
      </c>
    </row>
    <row r="103" spans="78:140" ht="16.2">
      <c r="BZ103" s="1084"/>
      <c r="CA103" s="1084"/>
      <c r="CB103" s="1084"/>
      <c r="CC103" s="1084"/>
      <c r="CD103" s="1084"/>
      <c r="CE103" s="1084"/>
      <c r="CF103" s="1084"/>
      <c r="CG103" s="1084"/>
      <c r="CH103" s="1084"/>
      <c r="CI103" s="1084"/>
      <c r="CJ103" s="1084"/>
      <c r="CK103" s="1084"/>
      <c r="CL103" s="1084"/>
      <c r="CM103" s="1084"/>
      <c r="CN103" s="1084"/>
      <c r="CO103" s="1084"/>
      <c r="CP103" s="1084"/>
      <c r="CQ103" s="1084"/>
      <c r="CR103" s="1084"/>
      <c r="CS103" s="1084"/>
      <c r="CT103" s="1084"/>
      <c r="CU103" s="1084"/>
      <c r="CV103" s="1084"/>
      <c r="CW103" s="1084"/>
      <c r="CX103" s="1084"/>
      <c r="CY103" s="1084"/>
      <c r="CZ103" s="1084"/>
      <c r="DA103" s="1084"/>
      <c r="DB103" s="1084"/>
      <c r="DC103" s="1084"/>
      <c r="DD103" s="1084"/>
      <c r="DE103" s="1084"/>
      <c r="DF103" s="1084"/>
      <c r="DG103" s="1084"/>
      <c r="DH103" s="1084"/>
      <c r="DI103" s="1084"/>
      <c r="DJ103" s="1084"/>
      <c r="DK103" s="1084"/>
      <c r="DL103" s="1084"/>
      <c r="DM103" s="1084"/>
      <c r="DN103" s="1085"/>
      <c r="DP103" s="994" t="s">
        <v>1190</v>
      </c>
      <c r="EC103" s="994"/>
      <c r="EJ103" s="1012">
        <v>41000</v>
      </c>
    </row>
    <row r="104" spans="78:140">
      <c r="BZ104" s="1084"/>
      <c r="CA104" s="1084"/>
      <c r="CB104" s="1084"/>
      <c r="CC104" s="1084"/>
      <c r="CD104" s="1084"/>
      <c r="CE104" s="1084"/>
      <c r="CF104" s="1084"/>
      <c r="CG104" s="1084"/>
      <c r="CH104" s="1084"/>
      <c r="CI104" s="1084"/>
      <c r="CJ104" s="1084"/>
      <c r="CK104" s="1084"/>
      <c r="CL104" s="1084"/>
      <c r="CM104" s="1084"/>
      <c r="CN104" s="1084"/>
      <c r="CO104" s="1084"/>
      <c r="CP104" s="1084"/>
      <c r="CQ104" s="1084"/>
      <c r="CR104" s="1084"/>
      <c r="CS104" s="1084"/>
      <c r="CT104" s="1084"/>
      <c r="CU104" s="1084"/>
      <c r="CV104" s="1084"/>
      <c r="CW104" s="1084"/>
      <c r="CX104" s="1084"/>
      <c r="CY104" s="1084"/>
      <c r="CZ104" s="1084"/>
      <c r="DA104" s="1084"/>
      <c r="DB104" s="1084"/>
      <c r="DC104" s="1084"/>
      <c r="DD104" s="1084"/>
      <c r="DE104" s="1084"/>
      <c r="DF104" s="1084"/>
      <c r="DG104" s="1084"/>
      <c r="DH104" s="1084"/>
      <c r="DI104" s="1084"/>
      <c r="DJ104" s="1084"/>
      <c r="DK104" s="1084"/>
      <c r="DL104" s="1084"/>
      <c r="DM104" s="1084"/>
      <c r="DN104" s="1085"/>
      <c r="DP104" s="991" t="s">
        <v>1191</v>
      </c>
      <c r="EJ104" s="1012">
        <v>41030</v>
      </c>
    </row>
    <row r="105" spans="78:140">
      <c r="BZ105" s="1084"/>
      <c r="CA105" s="1084"/>
      <c r="CB105" s="1084"/>
      <c r="CC105" s="1084"/>
      <c r="CD105" s="1084"/>
      <c r="CE105" s="1084"/>
      <c r="CF105" s="1084"/>
      <c r="CG105" s="1084"/>
      <c r="CH105" s="1084"/>
      <c r="CI105" s="1084"/>
      <c r="CJ105" s="1084"/>
      <c r="CK105" s="1084"/>
      <c r="CL105" s="1084"/>
      <c r="CM105" s="1084"/>
      <c r="CN105" s="1084"/>
      <c r="CO105" s="1084"/>
      <c r="CP105" s="1084"/>
      <c r="CQ105" s="1084"/>
      <c r="CR105" s="1084"/>
      <c r="CS105" s="1084"/>
      <c r="CT105" s="1084"/>
      <c r="CU105" s="1084"/>
      <c r="CV105" s="1084"/>
      <c r="CW105" s="1084"/>
      <c r="CX105" s="1084"/>
      <c r="CY105" s="1084"/>
      <c r="CZ105" s="1084"/>
      <c r="DA105" s="1084"/>
      <c r="DB105" s="1084"/>
      <c r="DC105" s="1084"/>
      <c r="DD105" s="1084"/>
      <c r="DE105" s="1084"/>
      <c r="DF105" s="1084"/>
      <c r="DG105" s="1084"/>
      <c r="DH105" s="1084"/>
      <c r="DI105" s="1084"/>
      <c r="DJ105" s="1084"/>
      <c r="DK105" s="1084"/>
      <c r="DL105" s="1084"/>
      <c r="DM105" s="1084"/>
      <c r="DN105" s="1085"/>
      <c r="EJ105" s="1012">
        <v>41061</v>
      </c>
    </row>
    <row r="106" spans="78:140">
      <c r="BZ106" s="1084"/>
      <c r="CA106" s="1084"/>
      <c r="CB106" s="1084"/>
      <c r="CC106" s="1084"/>
      <c r="CD106" s="1084"/>
      <c r="CE106" s="1084"/>
      <c r="CF106" s="1084"/>
      <c r="CG106" s="1084"/>
      <c r="CH106" s="1084"/>
      <c r="CI106" s="1084"/>
      <c r="CJ106" s="1084"/>
      <c r="CK106" s="1084"/>
      <c r="CL106" s="1084"/>
      <c r="CM106" s="1084"/>
      <c r="CN106" s="1084"/>
      <c r="CO106" s="1084"/>
      <c r="CP106" s="1084"/>
      <c r="CQ106" s="1084"/>
      <c r="CR106" s="1084"/>
      <c r="CS106" s="1084"/>
      <c r="CT106" s="1084"/>
      <c r="CU106" s="1084"/>
      <c r="CV106" s="1084"/>
      <c r="CW106" s="1084"/>
      <c r="CX106" s="1084"/>
      <c r="CY106" s="1084"/>
      <c r="CZ106" s="1084"/>
      <c r="DA106" s="1084"/>
      <c r="DB106" s="1084"/>
      <c r="DC106" s="1084"/>
      <c r="DD106" s="1084"/>
      <c r="DE106" s="1084"/>
      <c r="DF106" s="1084"/>
      <c r="DG106" s="1084"/>
      <c r="DH106" s="1084"/>
      <c r="DI106" s="1084"/>
      <c r="DJ106" s="1084"/>
      <c r="DK106" s="1084"/>
      <c r="DL106" s="1084"/>
      <c r="DM106" s="1084"/>
      <c r="DN106" s="1085"/>
      <c r="EJ106" s="1012">
        <v>41091</v>
      </c>
    </row>
    <row r="107" spans="78:140">
      <c r="BZ107" s="1084"/>
      <c r="CA107" s="1084"/>
      <c r="CB107" s="1084"/>
      <c r="CC107" s="1084"/>
      <c r="CD107" s="1084"/>
      <c r="CE107" s="1084"/>
      <c r="CF107" s="1084"/>
      <c r="CG107" s="1084"/>
      <c r="CH107" s="1084"/>
      <c r="CI107" s="1084"/>
      <c r="CJ107" s="1084"/>
      <c r="CK107" s="1084"/>
      <c r="CL107" s="1084"/>
      <c r="CM107" s="1084"/>
      <c r="CN107" s="1084"/>
      <c r="CO107" s="1084"/>
      <c r="CP107" s="1084"/>
      <c r="CQ107" s="1084"/>
      <c r="CR107" s="1084"/>
      <c r="CS107" s="1084"/>
      <c r="CT107" s="1084"/>
      <c r="CU107" s="1084"/>
      <c r="CV107" s="1084"/>
      <c r="CW107" s="1084"/>
      <c r="CX107" s="1084"/>
      <c r="CY107" s="1084"/>
      <c r="CZ107" s="1084"/>
      <c r="DA107" s="1084"/>
      <c r="DB107" s="1084"/>
      <c r="DC107" s="1084"/>
      <c r="DD107" s="1084"/>
      <c r="DE107" s="1084"/>
      <c r="DF107" s="1084"/>
      <c r="DG107" s="1084"/>
      <c r="DH107" s="1084"/>
      <c r="DI107" s="1084"/>
      <c r="DJ107" s="1084"/>
      <c r="DK107" s="1084"/>
      <c r="DL107" s="1084"/>
      <c r="DM107" s="1084"/>
      <c r="DN107" s="1085"/>
      <c r="EJ107" s="1012">
        <v>41122</v>
      </c>
    </row>
    <row r="108" spans="78:140">
      <c r="BZ108" s="1084"/>
      <c r="CA108" s="1084"/>
      <c r="CB108" s="1084"/>
      <c r="CC108" s="1084"/>
      <c r="CD108" s="1084"/>
      <c r="CE108" s="1084"/>
      <c r="CF108" s="1084"/>
      <c r="CG108" s="1084"/>
      <c r="CH108" s="1084"/>
      <c r="CI108" s="1084"/>
      <c r="CJ108" s="1084"/>
      <c r="CK108" s="1084"/>
      <c r="CL108" s="1084"/>
      <c r="CM108" s="1084"/>
      <c r="CN108" s="1084"/>
      <c r="CO108" s="1084"/>
      <c r="CP108" s="1084"/>
      <c r="CQ108" s="1084"/>
      <c r="CR108" s="1084"/>
      <c r="CS108" s="1084"/>
      <c r="CT108" s="1084"/>
      <c r="CU108" s="1084"/>
      <c r="CV108" s="1084"/>
      <c r="CW108" s="1084"/>
      <c r="CX108" s="1084"/>
      <c r="CY108" s="1084"/>
      <c r="CZ108" s="1084"/>
      <c r="DA108" s="1084"/>
      <c r="DB108" s="1084"/>
      <c r="DC108" s="1084"/>
      <c r="DD108" s="1084"/>
      <c r="DE108" s="1084"/>
      <c r="DF108" s="1084"/>
      <c r="DG108" s="1084"/>
      <c r="DH108" s="1084"/>
      <c r="DI108" s="1084"/>
      <c r="DJ108" s="1084"/>
      <c r="DK108" s="1084"/>
      <c r="DL108" s="1084"/>
      <c r="DM108" s="1084"/>
      <c r="DN108" s="1085"/>
      <c r="EJ108" s="1012">
        <v>41153</v>
      </c>
    </row>
    <row r="109" spans="78:140">
      <c r="BZ109" s="1084"/>
      <c r="CA109" s="1084"/>
      <c r="CB109" s="1084"/>
      <c r="CC109" s="1084"/>
      <c r="CD109" s="1084"/>
      <c r="CE109" s="1084"/>
      <c r="CF109" s="1084"/>
      <c r="CG109" s="1084"/>
      <c r="CH109" s="1084"/>
      <c r="CI109" s="1084"/>
      <c r="CJ109" s="1084"/>
      <c r="CK109" s="1084"/>
      <c r="CL109" s="1084"/>
      <c r="CM109" s="1084"/>
      <c r="CN109" s="1084"/>
      <c r="CO109" s="1084"/>
      <c r="CP109" s="1084"/>
      <c r="CQ109" s="1084"/>
      <c r="CR109" s="1084"/>
      <c r="CS109" s="1084"/>
      <c r="CT109" s="1084"/>
      <c r="CU109" s="1084"/>
      <c r="CV109" s="1084"/>
      <c r="CW109" s="1084"/>
      <c r="CX109" s="1084"/>
      <c r="CY109" s="1084"/>
      <c r="CZ109" s="1084"/>
      <c r="DA109" s="1084"/>
      <c r="DB109" s="1084"/>
      <c r="DC109" s="1084"/>
      <c r="DD109" s="1084"/>
      <c r="DE109" s="1084"/>
      <c r="DF109" s="1084"/>
      <c r="DG109" s="1084"/>
      <c r="DH109" s="1084"/>
      <c r="DI109" s="1084"/>
      <c r="DJ109" s="1084"/>
      <c r="DK109" s="1084"/>
      <c r="DL109" s="1084"/>
      <c r="DM109" s="1084"/>
      <c r="DN109" s="1085"/>
      <c r="EJ109" s="1012">
        <v>41183</v>
      </c>
    </row>
    <row r="110" spans="78:140">
      <c r="BZ110" s="1084"/>
      <c r="CA110" s="1084"/>
      <c r="CB110" s="1084"/>
      <c r="CC110" s="1084"/>
      <c r="CD110" s="1084"/>
      <c r="CE110" s="1084"/>
      <c r="CF110" s="1084"/>
      <c r="CG110" s="1084"/>
      <c r="CH110" s="1084"/>
      <c r="CI110" s="1084"/>
      <c r="CJ110" s="1084"/>
      <c r="CK110" s="1084"/>
      <c r="CL110" s="1084"/>
      <c r="CM110" s="1084"/>
      <c r="CN110" s="1084"/>
      <c r="CO110" s="1084"/>
      <c r="CP110" s="1084"/>
      <c r="CQ110" s="1084"/>
      <c r="CR110" s="1084"/>
      <c r="CS110" s="1084"/>
      <c r="CT110" s="1084"/>
      <c r="CU110" s="1084"/>
      <c r="CV110" s="1084"/>
      <c r="CW110" s="1084"/>
      <c r="CX110" s="1084"/>
      <c r="CY110" s="1084"/>
      <c r="CZ110" s="1084"/>
      <c r="DA110" s="1084"/>
      <c r="DB110" s="1084"/>
      <c r="DC110" s="1084"/>
      <c r="DD110" s="1084"/>
      <c r="DE110" s="1084"/>
      <c r="DF110" s="1084"/>
      <c r="DG110" s="1084"/>
      <c r="DH110" s="1084"/>
      <c r="DI110" s="1084"/>
      <c r="DJ110" s="1084"/>
      <c r="DK110" s="1084"/>
      <c r="DL110" s="1084"/>
      <c r="DM110" s="1084"/>
      <c r="DN110" s="1085"/>
      <c r="EJ110" s="1012">
        <v>41214</v>
      </c>
    </row>
    <row r="111" spans="78:140">
      <c r="BZ111" s="1084"/>
      <c r="CA111" s="1084"/>
      <c r="CB111" s="1084"/>
      <c r="CC111" s="1084"/>
      <c r="CD111" s="1084"/>
      <c r="CE111" s="1084"/>
      <c r="CF111" s="1084"/>
      <c r="CG111" s="1084"/>
      <c r="CH111" s="1084"/>
      <c r="CI111" s="1084"/>
      <c r="CJ111" s="1084"/>
      <c r="CK111" s="1084"/>
      <c r="CL111" s="1084"/>
      <c r="CM111" s="1084"/>
      <c r="CN111" s="1084"/>
      <c r="CO111" s="1084"/>
      <c r="CP111" s="1084"/>
      <c r="CQ111" s="1084"/>
      <c r="CR111" s="1084"/>
      <c r="CS111" s="1084"/>
      <c r="CT111" s="1084"/>
      <c r="CU111" s="1084"/>
      <c r="CV111" s="1084"/>
      <c r="CW111" s="1084"/>
      <c r="CX111" s="1084"/>
      <c r="CY111" s="1084"/>
      <c r="CZ111" s="1084"/>
      <c r="DA111" s="1084"/>
      <c r="DB111" s="1084"/>
      <c r="DC111" s="1084"/>
      <c r="DD111" s="1084"/>
      <c r="DE111" s="1084"/>
      <c r="DF111" s="1084"/>
      <c r="DG111" s="1084"/>
      <c r="DH111" s="1084"/>
      <c r="DI111" s="1084"/>
      <c r="DJ111" s="1084"/>
      <c r="DK111" s="1084"/>
      <c r="DL111" s="1084"/>
      <c r="DM111" s="1084"/>
      <c r="DN111" s="1085"/>
      <c r="EJ111" s="1012">
        <v>41244</v>
      </c>
    </row>
    <row r="112" spans="78:140">
      <c r="BZ112" s="1084"/>
      <c r="CA112" s="1084"/>
      <c r="CB112" s="1084"/>
      <c r="CC112" s="1084"/>
      <c r="CD112" s="1084"/>
      <c r="CE112" s="1084"/>
      <c r="CF112" s="1084"/>
      <c r="CG112" s="1084"/>
      <c r="CH112" s="1084"/>
      <c r="CI112" s="1084"/>
      <c r="CJ112" s="1084"/>
      <c r="CK112" s="1084"/>
      <c r="CL112" s="1084"/>
      <c r="CM112" s="1084"/>
      <c r="CN112" s="1084"/>
      <c r="CO112" s="1084"/>
      <c r="CP112" s="1084"/>
      <c r="CQ112" s="1084"/>
      <c r="CR112" s="1084"/>
      <c r="CS112" s="1084"/>
      <c r="CT112" s="1084"/>
      <c r="CU112" s="1084"/>
      <c r="CV112" s="1084"/>
      <c r="CW112" s="1084"/>
      <c r="CX112" s="1084"/>
      <c r="CY112" s="1084"/>
      <c r="CZ112" s="1084"/>
      <c r="DA112" s="1084"/>
      <c r="DB112" s="1084"/>
      <c r="DC112" s="1084"/>
      <c r="DD112" s="1084"/>
      <c r="DE112" s="1084"/>
      <c r="DF112" s="1084"/>
      <c r="DG112" s="1084"/>
      <c r="DH112" s="1084"/>
      <c r="DI112" s="1084"/>
      <c r="DJ112" s="1084"/>
      <c r="DK112" s="1084"/>
      <c r="DL112" s="1084"/>
      <c r="DM112" s="1084"/>
      <c r="DN112" s="1085"/>
      <c r="EJ112" s="1012">
        <v>41275</v>
      </c>
    </row>
    <row r="113" spans="50:140">
      <c r="BZ113" s="1084"/>
      <c r="CA113" s="1084"/>
      <c r="CB113" s="1084"/>
      <c r="CC113" s="1084"/>
      <c r="CD113" s="1084"/>
      <c r="CE113" s="1084"/>
      <c r="CF113" s="1084"/>
      <c r="CG113" s="1084"/>
      <c r="CH113" s="1084"/>
      <c r="CI113" s="1084"/>
      <c r="CJ113" s="1084"/>
      <c r="CK113" s="1084"/>
      <c r="CL113" s="1084"/>
      <c r="CM113" s="1084"/>
      <c r="CN113" s="1084"/>
      <c r="CO113" s="1084"/>
      <c r="CP113" s="1084"/>
      <c r="CQ113" s="1084"/>
      <c r="CR113" s="1084"/>
      <c r="CS113" s="1084"/>
      <c r="CT113" s="1084"/>
      <c r="CU113" s="1084"/>
      <c r="CV113" s="1084"/>
      <c r="CW113" s="1084"/>
      <c r="CX113" s="1084"/>
      <c r="CY113" s="1084"/>
      <c r="CZ113" s="1084"/>
      <c r="DA113" s="1084"/>
      <c r="DB113" s="1084"/>
      <c r="DC113" s="1084"/>
      <c r="DD113" s="1084"/>
      <c r="DE113" s="1084"/>
      <c r="DF113" s="1084"/>
      <c r="DG113" s="1084"/>
      <c r="DH113" s="1084"/>
      <c r="DI113" s="1084"/>
      <c r="DJ113" s="1084"/>
      <c r="DK113" s="1084"/>
      <c r="DL113" s="1084"/>
      <c r="DM113" s="1084"/>
      <c r="DN113" s="1085"/>
      <c r="EJ113" s="1012">
        <v>41306</v>
      </c>
    </row>
    <row r="114" spans="50:140">
      <c r="BZ114" s="1084"/>
      <c r="CA114" s="1084"/>
      <c r="CB114" s="1084"/>
      <c r="CC114" s="1084"/>
      <c r="CD114" s="1084"/>
      <c r="CE114" s="1084"/>
      <c r="CF114" s="1084"/>
      <c r="CG114" s="1084"/>
      <c r="CH114" s="1084"/>
      <c r="CI114" s="1084"/>
      <c r="CJ114" s="1084"/>
      <c r="CK114" s="1084"/>
      <c r="CL114" s="1084"/>
      <c r="CM114" s="1084"/>
      <c r="CN114" s="1084"/>
      <c r="CO114" s="1084"/>
      <c r="CP114" s="1084"/>
      <c r="CQ114" s="1084"/>
      <c r="CR114" s="1084"/>
      <c r="CS114" s="1084"/>
      <c r="CT114" s="1084"/>
      <c r="CU114" s="1084"/>
      <c r="CV114" s="1084"/>
      <c r="CW114" s="1084"/>
      <c r="CX114" s="1084"/>
      <c r="CY114" s="1084"/>
      <c r="CZ114" s="1084"/>
      <c r="DA114" s="1084"/>
      <c r="DB114" s="1084"/>
      <c r="DC114" s="1084"/>
      <c r="DD114" s="1084"/>
      <c r="DE114" s="1084"/>
      <c r="DF114" s="1084"/>
      <c r="DG114" s="1084"/>
      <c r="DH114" s="1084"/>
      <c r="DI114" s="1084"/>
      <c r="DJ114" s="1084"/>
      <c r="DK114" s="1084"/>
      <c r="DL114" s="1084"/>
      <c r="DM114" s="1084"/>
      <c r="DN114" s="1085"/>
      <c r="EJ114" s="1012">
        <v>41334</v>
      </c>
    </row>
    <row r="115" spans="50:140">
      <c r="BZ115" s="1084"/>
      <c r="CA115" s="1084"/>
      <c r="CB115" s="1084"/>
      <c r="CC115" s="1084"/>
      <c r="CD115" s="1084"/>
      <c r="CE115" s="1084"/>
      <c r="CF115" s="1084"/>
      <c r="CG115" s="1084"/>
      <c r="CH115" s="1084"/>
      <c r="CI115" s="1084"/>
      <c r="CJ115" s="1084"/>
      <c r="CK115" s="1084"/>
      <c r="CL115" s="1084"/>
      <c r="CM115" s="1084"/>
      <c r="CN115" s="1084"/>
      <c r="CO115" s="1084"/>
      <c r="CP115" s="1084"/>
      <c r="CQ115" s="1084"/>
      <c r="CR115" s="1084"/>
      <c r="CS115" s="1084"/>
      <c r="CT115" s="1084"/>
      <c r="CU115" s="1084"/>
      <c r="CV115" s="1084"/>
      <c r="CW115" s="1084"/>
      <c r="CX115" s="1084"/>
      <c r="CY115" s="1084"/>
      <c r="CZ115" s="1084"/>
      <c r="DA115" s="1084"/>
      <c r="DB115" s="1084"/>
      <c r="DC115" s="1084"/>
      <c r="DD115" s="1084"/>
      <c r="DE115" s="1084"/>
      <c r="DF115" s="1084"/>
      <c r="DG115" s="1084"/>
      <c r="DH115" s="1084"/>
      <c r="DI115" s="1084"/>
      <c r="DJ115" s="1084"/>
      <c r="DK115" s="1084"/>
      <c r="DL115" s="1084"/>
      <c r="DM115" s="1084"/>
      <c r="DN115" s="1085"/>
      <c r="EJ115" s="1012">
        <v>41365</v>
      </c>
    </row>
    <row r="116" spans="50:140">
      <c r="EJ116" s="1012">
        <v>41395</v>
      </c>
    </row>
    <row r="117" spans="50:140" ht="16.2">
      <c r="CM117" s="1088"/>
      <c r="DW117" s="994"/>
      <c r="EJ117" s="1012">
        <v>41426</v>
      </c>
    </row>
    <row r="118" spans="50:140" ht="16.2">
      <c r="CM118" s="1088"/>
      <c r="DW118" s="994"/>
      <c r="EJ118" s="1012">
        <v>41456</v>
      </c>
    </row>
    <row r="119" spans="50:140">
      <c r="EJ119" s="1012">
        <v>41487</v>
      </c>
    </row>
    <row r="120" spans="50:140">
      <c r="EJ120" s="1012">
        <v>41518</v>
      </c>
    </row>
    <row r="121" spans="50:140">
      <c r="EJ121" s="1012">
        <v>41548</v>
      </c>
    </row>
    <row r="122" spans="50:140" ht="16.2">
      <c r="AX122" s="994"/>
      <c r="EJ122" s="1012">
        <v>41579</v>
      </c>
    </row>
    <row r="123" spans="50:140" ht="16.2">
      <c r="AX123" s="994"/>
      <c r="EJ123" s="1012">
        <v>41609</v>
      </c>
    </row>
    <row r="124" spans="50:140" ht="16.2">
      <c r="AX124" s="994"/>
      <c r="EJ124" s="1012">
        <v>41640</v>
      </c>
    </row>
    <row r="125" spans="50:140" ht="16.2">
      <c r="AX125" s="994"/>
      <c r="EJ125" s="1012">
        <v>41671</v>
      </c>
    </row>
    <row r="126" spans="50:140" ht="16.2">
      <c r="AX126" s="994"/>
      <c r="EJ126" s="1012">
        <v>41699</v>
      </c>
    </row>
    <row r="127" spans="50:140" ht="16.2">
      <c r="AX127" s="994"/>
      <c r="EJ127" s="1012">
        <v>41730</v>
      </c>
    </row>
    <row r="128" spans="50:140" ht="16.2">
      <c r="AX128" s="994"/>
      <c r="EJ128" s="1012">
        <v>41760</v>
      </c>
    </row>
    <row r="129" spans="50:140" ht="16.2">
      <c r="AX129" s="994"/>
      <c r="EJ129" s="1012">
        <v>41791</v>
      </c>
    </row>
    <row r="130" spans="50:140" ht="16.2">
      <c r="AX130" s="994"/>
      <c r="EJ130" s="1012">
        <v>41821</v>
      </c>
    </row>
    <row r="131" spans="50:140" ht="16.2">
      <c r="AX131" s="994"/>
      <c r="EJ131" s="1012">
        <v>41852</v>
      </c>
    </row>
    <row r="132" spans="50:140" ht="16.2">
      <c r="AX132" s="994"/>
      <c r="EJ132" s="1012">
        <v>41883</v>
      </c>
    </row>
    <row r="133" spans="50:140" ht="16.2">
      <c r="AX133" s="994"/>
      <c r="EJ133" s="1012">
        <v>41913</v>
      </c>
    </row>
    <row r="134" spans="50:140" ht="16.2">
      <c r="AX134" s="994"/>
      <c r="EJ134" s="1012">
        <v>41944</v>
      </c>
    </row>
    <row r="135" spans="50:140" ht="16.2">
      <c r="AX135" s="994"/>
      <c r="EJ135" s="1012">
        <v>41974</v>
      </c>
    </row>
    <row r="136" spans="50:140" ht="16.2">
      <c r="AX136" s="994"/>
      <c r="EJ136" s="1012">
        <v>42005</v>
      </c>
    </row>
    <row r="137" spans="50:140" ht="16.2">
      <c r="AX137" s="994"/>
      <c r="EJ137" s="1012">
        <v>42036</v>
      </c>
    </row>
    <row r="138" spans="50:140">
      <c r="EJ138" s="1012">
        <v>42064</v>
      </c>
    </row>
    <row r="139" spans="50:140" ht="16.2">
      <c r="AX139" s="994"/>
      <c r="EJ139" s="1012">
        <v>42095</v>
      </c>
    </row>
    <row r="140" spans="50:140" ht="16.2">
      <c r="AX140" s="994"/>
      <c r="EJ140" s="1012">
        <v>42125</v>
      </c>
    </row>
    <row r="141" spans="50:140" ht="16.2">
      <c r="AX141" s="994"/>
      <c r="EJ141" s="1012">
        <v>42156</v>
      </c>
    </row>
    <row r="142" spans="50:140" ht="16.2">
      <c r="AX142" s="994"/>
      <c r="EJ142" s="1012">
        <v>42186</v>
      </c>
    </row>
    <row r="143" spans="50:140" ht="16.2">
      <c r="AX143" s="994"/>
      <c r="EJ143" s="1012">
        <v>42217</v>
      </c>
    </row>
    <row r="144" spans="50:140" ht="16.2">
      <c r="AX144" s="994"/>
      <c r="EJ144" s="1012">
        <v>42248</v>
      </c>
    </row>
    <row r="145" spans="50:140" ht="16.2">
      <c r="AX145" s="994"/>
      <c r="EJ145" s="1012">
        <v>42278</v>
      </c>
    </row>
    <row r="146" spans="50:140" ht="16.2">
      <c r="AX146" s="994"/>
      <c r="EJ146" s="1012">
        <v>42309</v>
      </c>
    </row>
    <row r="147" spans="50:140" ht="16.2">
      <c r="AX147" s="994"/>
      <c r="EJ147" s="1012">
        <v>42339</v>
      </c>
    </row>
    <row r="148" spans="50:140" ht="16.2">
      <c r="AX148" s="994"/>
      <c r="EJ148" s="1012">
        <v>42370</v>
      </c>
    </row>
    <row r="149" spans="50:140" ht="16.2">
      <c r="AX149" s="994"/>
      <c r="EJ149" s="1012">
        <v>42401</v>
      </c>
    </row>
    <row r="150" spans="50:140" ht="16.2">
      <c r="AX150" s="994"/>
      <c r="EJ150" s="1012">
        <v>42430</v>
      </c>
    </row>
    <row r="151" spans="50:140" ht="16.2">
      <c r="AX151" s="994"/>
      <c r="EJ151" s="1012">
        <v>42461</v>
      </c>
    </row>
    <row r="152" spans="50:140" ht="16.2">
      <c r="AX152" s="994"/>
      <c r="EJ152" s="1012">
        <v>42491</v>
      </c>
    </row>
    <row r="153" spans="50:140" ht="16.2">
      <c r="AX153" s="994"/>
      <c r="EJ153" s="1012">
        <v>42522</v>
      </c>
    </row>
    <row r="154" spans="50:140" ht="16.2">
      <c r="AX154" s="994"/>
      <c r="EJ154" s="1012">
        <v>42552</v>
      </c>
    </row>
    <row r="155" spans="50:140" ht="16.2">
      <c r="AX155" s="994"/>
      <c r="EJ155" s="1012">
        <v>42583</v>
      </c>
    </row>
    <row r="156" spans="50:140">
      <c r="EJ156" s="1012">
        <v>42614</v>
      </c>
    </row>
    <row r="157" spans="50:140">
      <c r="EJ157" s="1012">
        <v>42644</v>
      </c>
    </row>
    <row r="158" spans="50:140">
      <c r="EJ158" s="1012">
        <v>42675</v>
      </c>
    </row>
    <row r="159" spans="50:140">
      <c r="EJ159" s="1012">
        <v>42705</v>
      </c>
    </row>
    <row r="160" spans="50:140">
      <c r="EJ160" s="1012">
        <v>42736</v>
      </c>
    </row>
    <row r="161" spans="50:140">
      <c r="EJ161" s="1012">
        <v>42767</v>
      </c>
    </row>
    <row r="162" spans="50:140">
      <c r="EJ162" s="1012">
        <v>42795</v>
      </c>
    </row>
    <row r="163" spans="50:140">
      <c r="EJ163" s="1012">
        <v>42826</v>
      </c>
    </row>
    <row r="164" spans="50:140">
      <c r="EJ164" s="1012">
        <v>42856</v>
      </c>
    </row>
    <row r="165" spans="50:140">
      <c r="EJ165" s="1012">
        <v>42887</v>
      </c>
    </row>
    <row r="166" spans="50:140">
      <c r="EJ166" s="1012">
        <v>42917</v>
      </c>
    </row>
    <row r="167" spans="50:140">
      <c r="EJ167" s="1012">
        <v>42948</v>
      </c>
    </row>
    <row r="168" spans="50:140">
      <c r="EJ168" s="1012">
        <v>42979</v>
      </c>
    </row>
    <row r="169" spans="50:140">
      <c r="EJ169" s="1012">
        <v>43009</v>
      </c>
    </row>
    <row r="170" spans="50:140" ht="16.2">
      <c r="AX170" s="994"/>
      <c r="EJ170" s="1012">
        <v>43040</v>
      </c>
    </row>
    <row r="171" spans="50:140" ht="16.2">
      <c r="AX171" s="994"/>
      <c r="EJ171" s="1012">
        <v>43070</v>
      </c>
    </row>
    <row r="172" spans="50:140">
      <c r="EJ172" s="1012">
        <v>43101</v>
      </c>
    </row>
    <row r="173" spans="50:140">
      <c r="EJ173" s="1012">
        <v>43132</v>
      </c>
    </row>
    <row r="174" spans="50:140">
      <c r="EJ174" s="1012">
        <v>43160</v>
      </c>
    </row>
    <row r="175" spans="50:140">
      <c r="EJ175" s="1012">
        <v>43191</v>
      </c>
    </row>
    <row r="176" spans="50:140" ht="16.2">
      <c r="AX176" s="994"/>
      <c r="EJ176" s="1012">
        <v>43221</v>
      </c>
    </row>
    <row r="177" spans="50:140">
      <c r="EJ177" s="1012">
        <v>43252</v>
      </c>
    </row>
    <row r="178" spans="50:140">
      <c r="EJ178" s="1012">
        <v>43282</v>
      </c>
    </row>
    <row r="179" spans="50:140">
      <c r="EJ179" s="1012">
        <v>43313</v>
      </c>
    </row>
    <row r="180" spans="50:140" ht="16.2">
      <c r="AX180" s="994"/>
      <c r="EJ180" s="1012">
        <v>43344</v>
      </c>
    </row>
    <row r="181" spans="50:140" ht="16.2">
      <c r="AX181" s="994"/>
      <c r="EJ181" s="1012">
        <v>43374</v>
      </c>
    </row>
    <row r="182" spans="50:140" ht="16.2">
      <c r="AX182" s="994"/>
      <c r="EJ182" s="1012">
        <v>43405</v>
      </c>
    </row>
    <row r="183" spans="50:140" ht="16.2">
      <c r="AX183" s="994"/>
      <c r="EJ183" s="1012">
        <v>43435</v>
      </c>
    </row>
    <row r="184" spans="50:140" ht="16.2">
      <c r="AX184" s="994"/>
      <c r="EJ184" s="1012">
        <v>43466</v>
      </c>
    </row>
    <row r="185" spans="50:140" ht="16.2">
      <c r="AX185" s="994"/>
      <c r="EJ185" s="1012">
        <v>43497</v>
      </c>
    </row>
    <row r="186" spans="50:140" ht="16.2">
      <c r="AX186" s="994"/>
      <c r="EJ186" s="1012">
        <v>43525</v>
      </c>
    </row>
    <row r="187" spans="50:140">
      <c r="EJ187" s="1012">
        <v>43556</v>
      </c>
    </row>
    <row r="188" spans="50:140" ht="16.2">
      <c r="AX188" s="994"/>
      <c r="EJ188" s="1012">
        <v>43586</v>
      </c>
    </row>
    <row r="189" spans="50:140" ht="16.2">
      <c r="AX189" s="994"/>
      <c r="EJ189" s="1012">
        <v>43617</v>
      </c>
    </row>
    <row r="190" spans="50:140" ht="16.2">
      <c r="AX190" s="994"/>
      <c r="EJ190" s="1012">
        <v>43647</v>
      </c>
    </row>
    <row r="191" spans="50:140" ht="16.2">
      <c r="AX191" s="994"/>
      <c r="EJ191" s="1012">
        <v>43678</v>
      </c>
    </row>
    <row r="192" spans="50:140">
      <c r="EJ192" s="1012">
        <v>43709</v>
      </c>
    </row>
    <row r="193" spans="140:140">
      <c r="EJ193" s="1012">
        <v>43739</v>
      </c>
    </row>
    <row r="194" spans="140:140">
      <c r="EJ194" s="1012">
        <v>43770</v>
      </c>
    </row>
    <row r="195" spans="140:140">
      <c r="EJ195" s="1012">
        <v>43800</v>
      </c>
    </row>
    <row r="196" spans="140:140">
      <c r="EJ196" s="1012">
        <v>43831</v>
      </c>
    </row>
    <row r="197" spans="140:140">
      <c r="EJ197" s="1012">
        <v>43862</v>
      </c>
    </row>
    <row r="198" spans="140:140">
      <c r="EJ198" s="1012">
        <v>43891</v>
      </c>
    </row>
    <row r="199" spans="140:140">
      <c r="EJ199" s="1012">
        <v>43922</v>
      </c>
    </row>
    <row r="200" spans="140:140">
      <c r="EJ200" s="1012">
        <v>43952</v>
      </c>
    </row>
    <row r="201" spans="140:140">
      <c r="EJ201" s="1012">
        <v>43983</v>
      </c>
    </row>
    <row r="202" spans="140:140">
      <c r="EJ202" s="1012">
        <v>44013</v>
      </c>
    </row>
    <row r="203" spans="140:140">
      <c r="EJ203" s="1012">
        <v>44044</v>
      </c>
    </row>
    <row r="204" spans="140:140">
      <c r="EJ204" s="1012">
        <v>44075</v>
      </c>
    </row>
    <row r="205" spans="140:140">
      <c r="EJ205" s="1012">
        <v>44105</v>
      </c>
    </row>
    <row r="206" spans="140:140">
      <c r="EJ206" s="1012">
        <v>44136</v>
      </c>
    </row>
    <row r="207" spans="140:140">
      <c r="EJ207" s="1012">
        <v>44166</v>
      </c>
    </row>
    <row r="208" spans="140:140">
      <c r="EJ208" s="1012">
        <v>44197</v>
      </c>
    </row>
    <row r="209" spans="140:140">
      <c r="EJ209" s="1012">
        <v>44228</v>
      </c>
    </row>
    <row r="210" spans="140:140">
      <c r="EJ210" s="1012">
        <v>44256</v>
      </c>
    </row>
    <row r="211" spans="140:140">
      <c r="EJ211" s="1012">
        <v>44287</v>
      </c>
    </row>
    <row r="212" spans="140:140">
      <c r="EJ212" s="1012">
        <v>44317</v>
      </c>
    </row>
    <row r="213" spans="140:140">
      <c r="EJ213" s="1012">
        <v>44348</v>
      </c>
    </row>
    <row r="214" spans="140:140">
      <c r="EJ214" s="1012">
        <v>44378</v>
      </c>
    </row>
    <row r="215" spans="140:140">
      <c r="EJ215" s="1012">
        <v>44409</v>
      </c>
    </row>
    <row r="216" spans="140:140">
      <c r="EJ216" s="1012">
        <v>44440</v>
      </c>
    </row>
    <row r="217" spans="140:140">
      <c r="EJ217" s="1012">
        <v>44470</v>
      </c>
    </row>
    <row r="218" spans="140:140">
      <c r="EJ218" s="1012">
        <v>44501</v>
      </c>
    </row>
    <row r="219" spans="140:140">
      <c r="EJ219" s="1012">
        <v>44531</v>
      </c>
    </row>
    <row r="220" spans="140:140">
      <c r="EJ220" s="1012">
        <v>44562</v>
      </c>
    </row>
    <row r="221" spans="140:140">
      <c r="EJ221" s="1012">
        <v>44593</v>
      </c>
    </row>
    <row r="222" spans="140:140">
      <c r="EJ222" s="1012">
        <v>44621</v>
      </c>
    </row>
    <row r="223" spans="140:140">
      <c r="EJ223" s="1012">
        <v>44652</v>
      </c>
    </row>
    <row r="224" spans="140:140">
      <c r="EJ224" s="1012">
        <v>44682</v>
      </c>
    </row>
    <row r="225" spans="140:140">
      <c r="EJ225" s="1012">
        <v>44713</v>
      </c>
    </row>
    <row r="226" spans="140:140">
      <c r="EJ226" s="1012">
        <v>44743</v>
      </c>
    </row>
    <row r="227" spans="140:140">
      <c r="EJ227" s="1012">
        <v>44774</v>
      </c>
    </row>
    <row r="228" spans="140:140">
      <c r="EJ228" s="1012">
        <v>44805</v>
      </c>
    </row>
    <row r="229" spans="140:140">
      <c r="EJ229" s="1012">
        <v>44835</v>
      </c>
    </row>
    <row r="230" spans="140:140">
      <c r="EJ230" s="1012">
        <v>44866</v>
      </c>
    </row>
    <row r="231" spans="140:140">
      <c r="EJ231" s="1012">
        <v>44896</v>
      </c>
    </row>
    <row r="232" spans="140:140">
      <c r="EJ232" s="1012">
        <v>44927</v>
      </c>
    </row>
    <row r="233" spans="140:140">
      <c r="EJ233" s="1012">
        <v>44958</v>
      </c>
    </row>
    <row r="234" spans="140:140">
      <c r="EJ234" s="1012">
        <v>44986</v>
      </c>
    </row>
    <row r="235" spans="140:140">
      <c r="EJ235" s="1012">
        <v>45017</v>
      </c>
    </row>
    <row r="236" spans="140:140">
      <c r="EJ236" s="1012">
        <v>45047</v>
      </c>
    </row>
    <row r="237" spans="140:140">
      <c r="EJ237" s="1012">
        <v>45078</v>
      </c>
    </row>
    <row r="238" spans="140:140">
      <c r="EJ238" s="1012">
        <v>45108</v>
      </c>
    </row>
    <row r="239" spans="140:140">
      <c r="EJ239" s="1012">
        <v>45139</v>
      </c>
    </row>
    <row r="240" spans="140:140">
      <c r="EJ240" s="1012">
        <v>45170</v>
      </c>
    </row>
    <row r="241" spans="140:140">
      <c r="EJ241" s="1012">
        <v>45200</v>
      </c>
    </row>
    <row r="242" spans="140:140">
      <c r="EJ242" s="1012">
        <v>45231</v>
      </c>
    </row>
    <row r="243" spans="140:140">
      <c r="EJ243" s="1012">
        <v>45261</v>
      </c>
    </row>
    <row r="244" spans="140:140">
      <c r="EJ244" s="1012">
        <v>45292</v>
      </c>
    </row>
    <row r="245" spans="140:140">
      <c r="EJ245" s="1012">
        <v>45323</v>
      </c>
    </row>
    <row r="246" spans="140:140">
      <c r="EJ246" s="1012">
        <v>45352</v>
      </c>
    </row>
    <row r="247" spans="140:140">
      <c r="EJ247" s="1012">
        <v>45383</v>
      </c>
    </row>
    <row r="248" spans="140:140">
      <c r="EJ248" s="1012">
        <v>45413</v>
      </c>
    </row>
    <row r="249" spans="140:140">
      <c r="EJ249" s="1012">
        <v>45444</v>
      </c>
    </row>
    <row r="250" spans="140:140">
      <c r="EJ250" s="1012">
        <v>45474</v>
      </c>
    </row>
    <row r="251" spans="140:140">
      <c r="EJ251" s="1012">
        <v>45505</v>
      </c>
    </row>
    <row r="252" spans="140:140">
      <c r="EJ252" s="1012">
        <v>45536</v>
      </c>
    </row>
    <row r="253" spans="140:140">
      <c r="EJ253" s="1012">
        <v>45566</v>
      </c>
    </row>
    <row r="254" spans="140:140">
      <c r="EJ254" s="1012">
        <v>45597</v>
      </c>
    </row>
    <row r="255" spans="140:140">
      <c r="EJ255" s="1012">
        <v>45627</v>
      </c>
    </row>
    <row r="256" spans="140:140">
      <c r="EJ256" s="1012">
        <v>45658</v>
      </c>
    </row>
    <row r="257" spans="140:140">
      <c r="EJ257" s="1012">
        <v>45689</v>
      </c>
    </row>
    <row r="258" spans="140:140">
      <c r="EJ258" s="1012">
        <v>45717</v>
      </c>
    </row>
    <row r="259" spans="140:140">
      <c r="EJ259" s="1012">
        <v>45748</v>
      </c>
    </row>
    <row r="260" spans="140:140">
      <c r="EJ260" s="1012">
        <v>45778</v>
      </c>
    </row>
    <row r="261" spans="140:140">
      <c r="EJ261" s="1012">
        <v>45809</v>
      </c>
    </row>
    <row r="262" spans="140:140">
      <c r="EJ262" s="1012">
        <v>45839</v>
      </c>
    </row>
    <row r="263" spans="140:140">
      <c r="EJ263" s="1012">
        <v>45870</v>
      </c>
    </row>
    <row r="264" spans="140:140">
      <c r="EJ264" s="1012">
        <v>45901</v>
      </c>
    </row>
    <row r="265" spans="140:140">
      <c r="EJ265" s="1012">
        <v>45931</v>
      </c>
    </row>
    <row r="266" spans="140:140">
      <c r="EJ266" s="1012">
        <v>45962</v>
      </c>
    </row>
    <row r="267" spans="140:140">
      <c r="EJ267" s="1012">
        <v>45992</v>
      </c>
    </row>
    <row r="268" spans="140:140">
      <c r="EJ268" s="1012">
        <v>46023</v>
      </c>
    </row>
    <row r="269" spans="140:140">
      <c r="EJ269" s="1012">
        <v>46054</v>
      </c>
    </row>
    <row r="270" spans="140:140">
      <c r="EJ270" s="1012">
        <v>46082</v>
      </c>
    </row>
    <row r="271" spans="140:140">
      <c r="EJ271" s="1012">
        <v>46113</v>
      </c>
    </row>
    <row r="272" spans="140:140">
      <c r="EJ272" s="1012">
        <v>46143</v>
      </c>
    </row>
    <row r="273" spans="140:140">
      <c r="EJ273" s="1012">
        <v>46174</v>
      </c>
    </row>
    <row r="274" spans="140:140">
      <c r="EJ274" s="1012">
        <v>46204</v>
      </c>
    </row>
    <row r="275" spans="140:140">
      <c r="EJ275" s="1012">
        <v>46235</v>
      </c>
    </row>
    <row r="276" spans="140:140">
      <c r="EJ276" s="1012">
        <v>46266</v>
      </c>
    </row>
    <row r="277" spans="140:140">
      <c r="EJ277" s="1012">
        <v>46296</v>
      </c>
    </row>
    <row r="278" spans="140:140">
      <c r="EJ278" s="1012">
        <v>46327</v>
      </c>
    </row>
    <row r="279" spans="140:140">
      <c r="EJ279" s="1012">
        <v>46357</v>
      </c>
    </row>
    <row r="280" spans="140:140">
      <c r="EJ280" s="1012">
        <v>46388</v>
      </c>
    </row>
    <row r="281" spans="140:140">
      <c r="EJ281" s="1012">
        <v>46419</v>
      </c>
    </row>
    <row r="282" spans="140:140">
      <c r="EJ282" s="1012">
        <v>46447</v>
      </c>
    </row>
    <row r="283" spans="140:140">
      <c r="EJ283" s="1012">
        <v>46478</v>
      </c>
    </row>
    <row r="284" spans="140:140">
      <c r="EJ284" s="1012">
        <v>46508</v>
      </c>
    </row>
    <row r="285" spans="140:140">
      <c r="EJ285" s="1012">
        <v>46539</v>
      </c>
    </row>
    <row r="286" spans="140:140">
      <c r="EJ286" s="1012">
        <v>46569</v>
      </c>
    </row>
    <row r="287" spans="140:140">
      <c r="EJ287" s="1012">
        <v>46600</v>
      </c>
    </row>
    <row r="288" spans="140:140">
      <c r="EJ288" s="1012">
        <v>46631</v>
      </c>
    </row>
    <row r="289" spans="140:140">
      <c r="EJ289" s="1012">
        <v>46661</v>
      </c>
    </row>
    <row r="290" spans="140:140">
      <c r="EJ290" s="1012">
        <v>46692</v>
      </c>
    </row>
    <row r="291" spans="140:140">
      <c r="EJ291" s="1012">
        <v>46722</v>
      </c>
    </row>
    <row r="292" spans="140:140">
      <c r="EJ292" s="1012">
        <v>46753</v>
      </c>
    </row>
    <row r="293" spans="140:140">
      <c r="EJ293" s="1012">
        <v>46784</v>
      </c>
    </row>
    <row r="294" spans="140:140">
      <c r="EJ294" s="1012">
        <v>46813</v>
      </c>
    </row>
    <row r="295" spans="140:140">
      <c r="EJ295" s="1012">
        <v>46844</v>
      </c>
    </row>
    <row r="296" spans="140:140">
      <c r="EJ296" s="1012">
        <v>46874</v>
      </c>
    </row>
    <row r="297" spans="140:140">
      <c r="EJ297" s="1012">
        <v>46905</v>
      </c>
    </row>
    <row r="298" spans="140:140">
      <c r="EJ298" s="1012">
        <v>46935</v>
      </c>
    </row>
    <row r="299" spans="140:140">
      <c r="EJ299" s="1012">
        <v>46966</v>
      </c>
    </row>
    <row r="300" spans="140:140">
      <c r="EJ300" s="1012">
        <v>46997</v>
      </c>
    </row>
    <row r="301" spans="140:140">
      <c r="EJ301" s="1012">
        <v>47027</v>
      </c>
    </row>
    <row r="302" spans="140:140">
      <c r="EJ302" s="1012">
        <v>47058</v>
      </c>
    </row>
    <row r="303" spans="140:140">
      <c r="EJ303" s="1012">
        <v>47088</v>
      </c>
    </row>
    <row r="304" spans="140:140">
      <c r="EJ304" s="1012">
        <v>47119</v>
      </c>
    </row>
    <row r="305" spans="140:140">
      <c r="EJ305" s="1012">
        <v>47150</v>
      </c>
    </row>
    <row r="306" spans="140:140">
      <c r="EJ306" s="1012">
        <v>47178</v>
      </c>
    </row>
    <row r="307" spans="140:140">
      <c r="EJ307" s="1012">
        <v>47209</v>
      </c>
    </row>
    <row r="308" spans="140:140">
      <c r="EJ308" s="1012">
        <v>47239</v>
      </c>
    </row>
    <row r="309" spans="140:140">
      <c r="EJ309" s="1012">
        <v>47270</v>
      </c>
    </row>
    <row r="310" spans="140:140">
      <c r="EJ310" s="1012">
        <v>47300</v>
      </c>
    </row>
    <row r="311" spans="140:140">
      <c r="EJ311" s="1012">
        <v>47331</v>
      </c>
    </row>
    <row r="312" spans="140:140">
      <c r="EJ312" s="1012">
        <v>47362</v>
      </c>
    </row>
    <row r="313" spans="140:140">
      <c r="EJ313" s="1012">
        <v>47392</v>
      </c>
    </row>
    <row r="314" spans="140:140">
      <c r="EJ314" s="1012">
        <v>47423</v>
      </c>
    </row>
    <row r="315" spans="140:140">
      <c r="EJ315" s="1012">
        <v>47453</v>
      </c>
    </row>
    <row r="316" spans="140:140">
      <c r="EJ316" s="1012">
        <v>47484</v>
      </c>
    </row>
    <row r="317" spans="140:140">
      <c r="EJ317" s="1012">
        <v>47515</v>
      </c>
    </row>
    <row r="318" spans="140:140">
      <c r="EJ318" s="1012">
        <v>47543</v>
      </c>
    </row>
    <row r="319" spans="140:140">
      <c r="EJ319" s="1012">
        <v>47574</v>
      </c>
    </row>
    <row r="320" spans="140:140">
      <c r="EJ320" s="1012">
        <v>47604</v>
      </c>
    </row>
    <row r="321" spans="140:140">
      <c r="EJ321" s="1012">
        <v>47635</v>
      </c>
    </row>
    <row r="322" spans="140:140">
      <c r="EJ322" s="1012">
        <v>47665</v>
      </c>
    </row>
    <row r="323" spans="140:140">
      <c r="EJ323" s="1012">
        <v>47696</v>
      </c>
    </row>
    <row r="324" spans="140:140">
      <c r="EJ324" s="1012">
        <v>47727</v>
      </c>
    </row>
    <row r="325" spans="140:140">
      <c r="EJ325" s="1012">
        <v>47757</v>
      </c>
    </row>
    <row r="326" spans="140:140">
      <c r="EJ326" s="1012">
        <v>47788</v>
      </c>
    </row>
    <row r="327" spans="140:140">
      <c r="EJ327" s="1012">
        <v>47818</v>
      </c>
    </row>
    <row r="328" spans="140:140">
      <c r="EJ328" s="1012">
        <v>47849</v>
      </c>
    </row>
    <row r="329" spans="140:140">
      <c r="EJ329" s="1012">
        <v>47880</v>
      </c>
    </row>
    <row r="330" spans="140:140">
      <c r="EJ330" s="1012">
        <v>47908</v>
      </c>
    </row>
    <row r="331" spans="140:140">
      <c r="EJ331" s="1012">
        <v>47939</v>
      </c>
    </row>
    <row r="332" spans="140:140">
      <c r="EJ332" s="1012">
        <v>47969</v>
      </c>
    </row>
    <row r="333" spans="140:140">
      <c r="EJ333" s="1012">
        <v>48000</v>
      </c>
    </row>
    <row r="334" spans="140:140">
      <c r="EJ334" s="1012">
        <v>48030</v>
      </c>
    </row>
    <row r="335" spans="140:140">
      <c r="EJ335" s="1012">
        <v>48061</v>
      </c>
    </row>
    <row r="336" spans="140:140">
      <c r="EJ336" s="1012">
        <v>48092</v>
      </c>
    </row>
    <row r="337" spans="140:140">
      <c r="EJ337" s="1012">
        <v>48122</v>
      </c>
    </row>
    <row r="338" spans="140:140">
      <c r="EJ338" s="1012">
        <v>48153</v>
      </c>
    </row>
    <row r="339" spans="140:140">
      <c r="EJ339" s="1012">
        <v>48183</v>
      </c>
    </row>
    <row r="340" spans="140:140">
      <c r="EJ340" s="1012">
        <v>48214</v>
      </c>
    </row>
    <row r="341" spans="140:140">
      <c r="EJ341" s="1012">
        <v>48245</v>
      </c>
    </row>
    <row r="342" spans="140:140">
      <c r="EJ342" s="1012">
        <v>48274</v>
      </c>
    </row>
    <row r="343" spans="140:140">
      <c r="EJ343" s="1012">
        <v>48305</v>
      </c>
    </row>
    <row r="344" spans="140:140">
      <c r="EJ344" s="1012">
        <v>48335</v>
      </c>
    </row>
    <row r="345" spans="140:140">
      <c r="EJ345" s="1012">
        <v>48366</v>
      </c>
    </row>
    <row r="346" spans="140:140">
      <c r="EJ346" s="1012">
        <v>48396</v>
      </c>
    </row>
    <row r="347" spans="140:140">
      <c r="EJ347" s="1012">
        <v>48427</v>
      </c>
    </row>
    <row r="348" spans="140:140">
      <c r="EJ348" s="1012">
        <v>48458</v>
      </c>
    </row>
    <row r="349" spans="140:140">
      <c r="EJ349" s="1012">
        <v>48488</v>
      </c>
    </row>
    <row r="350" spans="140:140">
      <c r="EJ350" s="1012">
        <v>48519</v>
      </c>
    </row>
    <row r="351" spans="140:140">
      <c r="EJ351" s="1012">
        <v>48549</v>
      </c>
    </row>
    <row r="352" spans="140:140">
      <c r="EJ352" s="1012">
        <v>48580</v>
      </c>
    </row>
    <row r="353" spans="140:140">
      <c r="EJ353" s="1012">
        <v>48611</v>
      </c>
    </row>
    <row r="354" spans="140:140">
      <c r="EJ354" s="1012">
        <v>48639</v>
      </c>
    </row>
    <row r="355" spans="140:140">
      <c r="EJ355" s="1012">
        <v>48670</v>
      </c>
    </row>
    <row r="356" spans="140:140">
      <c r="EJ356" s="1012">
        <v>48700</v>
      </c>
    </row>
    <row r="357" spans="140:140">
      <c r="EJ357" s="1012">
        <v>48731</v>
      </c>
    </row>
    <row r="358" spans="140:140">
      <c r="EJ358" s="1012">
        <v>48761</v>
      </c>
    </row>
    <row r="359" spans="140:140">
      <c r="EJ359" s="1012">
        <v>48792</v>
      </c>
    </row>
    <row r="360" spans="140:140">
      <c r="EJ360" s="1012">
        <v>48823</v>
      </c>
    </row>
    <row r="361" spans="140:140">
      <c r="EJ361" s="1012">
        <v>48853</v>
      </c>
    </row>
    <row r="362" spans="140:140">
      <c r="EJ362" s="1012">
        <v>48884</v>
      </c>
    </row>
    <row r="363" spans="140:140">
      <c r="EJ363" s="1012">
        <v>48914</v>
      </c>
    </row>
    <row r="364" spans="140:140">
      <c r="EJ364" s="1012">
        <v>48945</v>
      </c>
    </row>
    <row r="365" spans="140:140">
      <c r="EJ365" s="1012">
        <v>48976</v>
      </c>
    </row>
    <row r="366" spans="140:140">
      <c r="EJ366" s="1012">
        <v>49004</v>
      </c>
    </row>
    <row r="367" spans="140:140">
      <c r="EJ367" s="1012">
        <v>49035</v>
      </c>
    </row>
    <row r="368" spans="140:140">
      <c r="EJ368" s="1012">
        <v>49065</v>
      </c>
    </row>
    <row r="369" spans="140:140">
      <c r="EJ369" s="1012">
        <v>49096</v>
      </c>
    </row>
    <row r="370" spans="140:140">
      <c r="EJ370" s="1012">
        <v>49126</v>
      </c>
    </row>
    <row r="371" spans="140:140">
      <c r="EJ371" s="1012">
        <v>49157</v>
      </c>
    </row>
    <row r="372" spans="140:140">
      <c r="EJ372" s="1012">
        <v>49188</v>
      </c>
    </row>
    <row r="373" spans="140:140">
      <c r="EJ373" s="1012">
        <v>49218</v>
      </c>
    </row>
    <row r="374" spans="140:140">
      <c r="EJ374" s="1012">
        <v>49249</v>
      </c>
    </row>
    <row r="375" spans="140:140">
      <c r="EJ375" s="1012">
        <v>49279</v>
      </c>
    </row>
    <row r="376" spans="140:140">
      <c r="EJ376" s="1012">
        <v>49310</v>
      </c>
    </row>
    <row r="377" spans="140:140">
      <c r="EJ377" s="1012">
        <v>49341</v>
      </c>
    </row>
    <row r="378" spans="140:140">
      <c r="EJ378" s="1012">
        <v>49369</v>
      </c>
    </row>
    <row r="379" spans="140:140">
      <c r="EJ379" s="1012">
        <v>49400</v>
      </c>
    </row>
    <row r="380" spans="140:140">
      <c r="EJ380" s="1012">
        <v>49430</v>
      </c>
    </row>
    <row r="381" spans="140:140">
      <c r="EJ381" s="1012">
        <v>49461</v>
      </c>
    </row>
    <row r="382" spans="140:140">
      <c r="EJ382" s="1012">
        <v>49491</v>
      </c>
    </row>
    <row r="383" spans="140:140">
      <c r="EJ383" s="1012">
        <v>49522</v>
      </c>
    </row>
    <row r="384" spans="140:140">
      <c r="EJ384" s="1012">
        <v>49553</v>
      </c>
    </row>
    <row r="385" spans="140:140">
      <c r="EJ385" s="1012">
        <v>49583</v>
      </c>
    </row>
    <row r="386" spans="140:140">
      <c r="EJ386" s="1012">
        <v>49614</v>
      </c>
    </row>
    <row r="387" spans="140:140">
      <c r="EJ387" s="1012">
        <v>49644</v>
      </c>
    </row>
    <row r="388" spans="140:140">
      <c r="EJ388" s="1012">
        <v>49675</v>
      </c>
    </row>
    <row r="389" spans="140:140">
      <c r="EJ389" s="1012">
        <v>49706</v>
      </c>
    </row>
    <row r="390" spans="140:140">
      <c r="EJ390" s="1012">
        <v>49735</v>
      </c>
    </row>
    <row r="391" spans="140:140">
      <c r="EJ391" s="1012">
        <v>49766</v>
      </c>
    </row>
    <row r="392" spans="140:140">
      <c r="EJ392" s="1012">
        <v>49796</v>
      </c>
    </row>
    <row r="393" spans="140:140">
      <c r="EJ393" s="1012">
        <v>49827</v>
      </c>
    </row>
    <row r="394" spans="140:140">
      <c r="EJ394" s="1012">
        <v>49857</v>
      </c>
    </row>
    <row r="395" spans="140:140">
      <c r="EJ395" s="1012">
        <v>49888</v>
      </c>
    </row>
    <row r="396" spans="140:140">
      <c r="EJ396" s="1012">
        <v>49919</v>
      </c>
    </row>
    <row r="397" spans="140:140">
      <c r="EJ397" s="1012">
        <v>49949</v>
      </c>
    </row>
    <row r="398" spans="140:140">
      <c r="EJ398" s="1012">
        <v>49980</v>
      </c>
    </row>
    <row r="399" spans="140:140">
      <c r="EJ399" s="1012">
        <v>50010</v>
      </c>
    </row>
    <row r="400" spans="140:140">
      <c r="EJ400" s="1012">
        <v>50041</v>
      </c>
    </row>
    <row r="401" spans="140:140">
      <c r="EJ401" s="1012">
        <v>50072</v>
      </c>
    </row>
    <row r="402" spans="140:140">
      <c r="EJ402" s="1012">
        <v>50100</v>
      </c>
    </row>
    <row r="403" spans="140:140">
      <c r="EJ403" s="1012">
        <v>50131</v>
      </c>
    </row>
    <row r="404" spans="140:140">
      <c r="EJ404" s="1012">
        <v>50161</v>
      </c>
    </row>
    <row r="405" spans="140:140">
      <c r="EJ405" s="1012">
        <v>50192</v>
      </c>
    </row>
    <row r="406" spans="140:140">
      <c r="EJ406" s="1012">
        <v>50222</v>
      </c>
    </row>
    <row r="407" spans="140:140">
      <c r="EJ407" s="1012">
        <v>50253</v>
      </c>
    </row>
    <row r="408" spans="140:140">
      <c r="EJ408" s="1012">
        <v>50284</v>
      </c>
    </row>
    <row r="409" spans="140:140">
      <c r="EJ409" s="1012">
        <v>50314</v>
      </c>
    </row>
    <row r="410" spans="140:140">
      <c r="EJ410" s="1012">
        <v>50345</v>
      </c>
    </row>
    <row r="411" spans="140:140">
      <c r="EJ411" s="1012">
        <v>50375</v>
      </c>
    </row>
    <row r="412" spans="140:140">
      <c r="EJ412" s="1012">
        <v>50406</v>
      </c>
    </row>
    <row r="413" spans="140:140">
      <c r="EJ413" s="1012">
        <v>50437</v>
      </c>
    </row>
    <row r="414" spans="140:140">
      <c r="EJ414" s="1012">
        <v>50465</v>
      </c>
    </row>
    <row r="415" spans="140:140">
      <c r="EJ415" s="1012">
        <v>50496</v>
      </c>
    </row>
    <row r="416" spans="140:140">
      <c r="EJ416" s="1012">
        <v>50526</v>
      </c>
    </row>
    <row r="417" spans="140:140">
      <c r="EJ417" s="1012">
        <v>50557</v>
      </c>
    </row>
    <row r="418" spans="140:140">
      <c r="EJ418" s="1012">
        <v>50587</v>
      </c>
    </row>
    <row r="419" spans="140:140">
      <c r="EJ419" s="1012">
        <v>50618</v>
      </c>
    </row>
    <row r="420" spans="140:140">
      <c r="EJ420" s="1012">
        <v>50649</v>
      </c>
    </row>
    <row r="421" spans="140:140">
      <c r="EJ421" s="1012">
        <v>50679</v>
      </c>
    </row>
    <row r="422" spans="140:140">
      <c r="EJ422" s="1012">
        <v>50710</v>
      </c>
    </row>
    <row r="423" spans="140:140">
      <c r="EJ423" s="1012">
        <v>50740</v>
      </c>
    </row>
    <row r="424" spans="140:140">
      <c r="EJ424" s="1012">
        <v>50771</v>
      </c>
    </row>
    <row r="425" spans="140:140">
      <c r="EJ425" s="1012">
        <v>50802</v>
      </c>
    </row>
    <row r="426" spans="140:140">
      <c r="EJ426" s="1012">
        <v>50830</v>
      </c>
    </row>
    <row r="427" spans="140:140">
      <c r="EJ427" s="1012">
        <v>50861</v>
      </c>
    </row>
    <row r="428" spans="140:140">
      <c r="EJ428" s="1012">
        <v>50891</v>
      </c>
    </row>
    <row r="429" spans="140:140">
      <c r="EJ429" s="1012">
        <v>50922</v>
      </c>
    </row>
    <row r="430" spans="140:140">
      <c r="EJ430" s="1012">
        <v>50952</v>
      </c>
    </row>
    <row r="431" spans="140:140">
      <c r="EJ431" s="1012">
        <v>50983</v>
      </c>
    </row>
    <row r="432" spans="140:140">
      <c r="EJ432" s="1012">
        <v>51014</v>
      </c>
    </row>
    <row r="433" spans="140:140">
      <c r="EJ433" s="1012">
        <v>51044</v>
      </c>
    </row>
    <row r="434" spans="140:140">
      <c r="EJ434" s="1012">
        <v>51075</v>
      </c>
    </row>
    <row r="435" spans="140:140">
      <c r="EJ435" s="1012">
        <v>51105</v>
      </c>
    </row>
    <row r="436" spans="140:140">
      <c r="EJ436" s="1012">
        <v>51136</v>
      </c>
    </row>
    <row r="437" spans="140:140">
      <c r="EJ437" s="1012">
        <v>51167</v>
      </c>
    </row>
    <row r="438" spans="140:140">
      <c r="EJ438" s="1012">
        <v>51196</v>
      </c>
    </row>
    <row r="439" spans="140:140">
      <c r="EJ439" s="1012">
        <v>51227</v>
      </c>
    </row>
    <row r="440" spans="140:140">
      <c r="EJ440" s="1012">
        <v>51257</v>
      </c>
    </row>
    <row r="441" spans="140:140">
      <c r="EJ441" s="1012">
        <v>51288</v>
      </c>
    </row>
    <row r="442" spans="140:140">
      <c r="EJ442" s="1012">
        <v>51318</v>
      </c>
    </row>
    <row r="443" spans="140:140">
      <c r="EJ443" s="1012">
        <v>51349</v>
      </c>
    </row>
    <row r="444" spans="140:140">
      <c r="EJ444" s="1012">
        <v>51380</v>
      </c>
    </row>
    <row r="445" spans="140:140">
      <c r="EJ445" s="1012">
        <v>51410</v>
      </c>
    </row>
    <row r="446" spans="140:140">
      <c r="EJ446" s="1012">
        <v>51441</v>
      </c>
    </row>
    <row r="447" spans="140:140">
      <c r="EJ447" s="1012">
        <v>51471</v>
      </c>
    </row>
    <row r="448" spans="140:140">
      <c r="EJ448" s="1012">
        <v>51502</v>
      </c>
    </row>
    <row r="449" spans="140:140">
      <c r="EJ449" s="1012">
        <v>51533</v>
      </c>
    </row>
    <row r="450" spans="140:140">
      <c r="EJ450" s="1012">
        <v>51561</v>
      </c>
    </row>
    <row r="451" spans="140:140">
      <c r="EJ451" s="1012">
        <v>51592</v>
      </c>
    </row>
    <row r="452" spans="140:140">
      <c r="EJ452" s="1012">
        <v>51622</v>
      </c>
    </row>
    <row r="453" spans="140:140">
      <c r="EJ453" s="1012">
        <v>51653</v>
      </c>
    </row>
    <row r="454" spans="140:140">
      <c r="EJ454" s="1012">
        <v>51683</v>
      </c>
    </row>
    <row r="455" spans="140:140">
      <c r="EJ455" s="1012">
        <v>51714</v>
      </c>
    </row>
    <row r="456" spans="140:140">
      <c r="EJ456" s="1012">
        <v>51745</v>
      </c>
    </row>
    <row r="457" spans="140:140">
      <c r="EJ457" s="1012">
        <v>51775</v>
      </c>
    </row>
    <row r="458" spans="140:140">
      <c r="EJ458" s="1012">
        <v>51806</v>
      </c>
    </row>
    <row r="459" spans="140:140">
      <c r="EJ459" s="1012">
        <v>51836</v>
      </c>
    </row>
    <row r="460" spans="140:140">
      <c r="EJ460" s="1012">
        <v>51867</v>
      </c>
    </row>
    <row r="461" spans="140:140">
      <c r="EJ461" s="1012">
        <v>51898</v>
      </c>
    </row>
    <row r="462" spans="140:140">
      <c r="EJ462" s="1012">
        <v>51926</v>
      </c>
    </row>
    <row r="463" spans="140:140">
      <c r="EJ463" s="1012">
        <v>51957</v>
      </c>
    </row>
    <row r="464" spans="140:140">
      <c r="EJ464" s="1012">
        <v>51987</v>
      </c>
    </row>
    <row r="465" spans="140:140">
      <c r="EJ465" s="1012">
        <v>52018</v>
      </c>
    </row>
    <row r="466" spans="140:140">
      <c r="EJ466" s="1012">
        <v>52048</v>
      </c>
    </row>
    <row r="467" spans="140:140">
      <c r="EJ467" s="1012">
        <v>52079</v>
      </c>
    </row>
    <row r="468" spans="140:140">
      <c r="EJ468" s="1012">
        <v>52110</v>
      </c>
    </row>
    <row r="469" spans="140:140">
      <c r="EJ469" s="1012">
        <v>52140</v>
      </c>
    </row>
    <row r="470" spans="140:140">
      <c r="EJ470" s="1012">
        <v>52171</v>
      </c>
    </row>
    <row r="471" spans="140:140">
      <c r="EJ471" s="1012">
        <v>52201</v>
      </c>
    </row>
    <row r="472" spans="140:140">
      <c r="EJ472" s="1012">
        <v>52232</v>
      </c>
    </row>
    <row r="473" spans="140:140">
      <c r="EJ473" s="1012">
        <v>52263</v>
      </c>
    </row>
    <row r="474" spans="140:140">
      <c r="EJ474" s="1012">
        <v>52291</v>
      </c>
    </row>
    <row r="475" spans="140:140">
      <c r="EJ475" s="1012">
        <v>52322</v>
      </c>
    </row>
    <row r="476" spans="140:140">
      <c r="EJ476" s="1012">
        <v>52352</v>
      </c>
    </row>
    <row r="477" spans="140:140">
      <c r="EJ477" s="1012">
        <v>52383</v>
      </c>
    </row>
    <row r="478" spans="140:140">
      <c r="EJ478" s="1012">
        <v>52413</v>
      </c>
    </row>
    <row r="479" spans="140:140">
      <c r="EJ479" s="1012">
        <v>52444</v>
      </c>
    </row>
    <row r="480" spans="140:140">
      <c r="EJ480" s="1012">
        <v>52475</v>
      </c>
    </row>
    <row r="481" spans="140:140">
      <c r="EJ481" s="1012">
        <v>52505</v>
      </c>
    </row>
    <row r="482" spans="140:140">
      <c r="EJ482" s="1012">
        <v>52536</v>
      </c>
    </row>
    <row r="483" spans="140:140">
      <c r="EJ483" s="1012">
        <v>52566</v>
      </c>
    </row>
    <row r="484" spans="140:140">
      <c r="EJ484" s="1012">
        <v>52597</v>
      </c>
    </row>
    <row r="485" spans="140:140">
      <c r="EJ485" s="1012">
        <v>52628</v>
      </c>
    </row>
    <row r="486" spans="140:140">
      <c r="EJ486" s="1012">
        <v>52657</v>
      </c>
    </row>
    <row r="487" spans="140:140">
      <c r="EJ487" s="1012">
        <v>52688</v>
      </c>
    </row>
    <row r="488" spans="140:140">
      <c r="EJ488" s="1012">
        <v>52718</v>
      </c>
    </row>
    <row r="489" spans="140:140">
      <c r="EJ489" s="1012">
        <v>52749</v>
      </c>
    </row>
    <row r="490" spans="140:140">
      <c r="EJ490" s="1012">
        <v>52779</v>
      </c>
    </row>
    <row r="491" spans="140:140">
      <c r="EJ491" s="1012">
        <v>52810</v>
      </c>
    </row>
    <row r="492" spans="140:140">
      <c r="EJ492" s="1012">
        <v>52841</v>
      </c>
    </row>
    <row r="493" spans="140:140">
      <c r="EJ493" s="1012">
        <v>52871</v>
      </c>
    </row>
    <row r="494" spans="140:140">
      <c r="EJ494" s="1012">
        <v>52902</v>
      </c>
    </row>
    <row r="495" spans="140:140">
      <c r="EJ495" s="1012">
        <v>52932</v>
      </c>
    </row>
    <row r="496" spans="140:140">
      <c r="EJ496" s="1012">
        <v>52963</v>
      </c>
    </row>
    <row r="497" spans="140:140">
      <c r="EJ497" s="1012">
        <v>52994</v>
      </c>
    </row>
    <row r="498" spans="140:140">
      <c r="EJ498" s="1012">
        <v>53022</v>
      </c>
    </row>
    <row r="499" spans="140:140">
      <c r="EJ499" s="1012">
        <v>53053</v>
      </c>
    </row>
    <row r="500" spans="140:140">
      <c r="EJ500" s="1012">
        <v>53083</v>
      </c>
    </row>
    <row r="501" spans="140:140">
      <c r="EJ501" s="1012">
        <v>53114</v>
      </c>
    </row>
    <row r="502" spans="140:140">
      <c r="EJ502" s="1012">
        <v>53144</v>
      </c>
    </row>
    <row r="503" spans="140:140">
      <c r="EJ503" s="1012">
        <v>53175</v>
      </c>
    </row>
    <row r="504" spans="140:140">
      <c r="EJ504" s="1012">
        <v>53206</v>
      </c>
    </row>
    <row r="505" spans="140:140">
      <c r="EJ505" s="1012">
        <v>53236</v>
      </c>
    </row>
    <row r="506" spans="140:140">
      <c r="EJ506" s="1012">
        <v>53267</v>
      </c>
    </row>
    <row r="507" spans="140:140">
      <c r="EJ507" s="1012">
        <v>53297</v>
      </c>
    </row>
    <row r="508" spans="140:140">
      <c r="EJ508" s="1012">
        <v>53328</v>
      </c>
    </row>
    <row r="509" spans="140:140">
      <c r="EJ509" s="1012">
        <v>53359</v>
      </c>
    </row>
    <row r="510" spans="140:140">
      <c r="EJ510" s="1012">
        <v>53387</v>
      </c>
    </row>
    <row r="511" spans="140:140">
      <c r="EJ511" s="1012">
        <v>53418</v>
      </c>
    </row>
    <row r="512" spans="140:140">
      <c r="EJ512" s="1012">
        <v>53448</v>
      </c>
    </row>
    <row r="513" spans="140:140">
      <c r="EJ513" s="1012">
        <v>53479</v>
      </c>
    </row>
    <row r="514" spans="140:140">
      <c r="EJ514" s="1012">
        <v>53509</v>
      </c>
    </row>
    <row r="515" spans="140:140">
      <c r="EJ515" s="1012">
        <v>53540</v>
      </c>
    </row>
    <row r="516" spans="140:140">
      <c r="EJ516" s="1012">
        <v>53571</v>
      </c>
    </row>
    <row r="517" spans="140:140">
      <c r="EJ517" s="1012">
        <v>53601</v>
      </c>
    </row>
    <row r="518" spans="140:140">
      <c r="EJ518" s="1012">
        <v>53632</v>
      </c>
    </row>
    <row r="519" spans="140:140">
      <c r="EJ519" s="1012">
        <v>53662</v>
      </c>
    </row>
    <row r="520" spans="140:140">
      <c r="EJ520" s="1012">
        <v>53693</v>
      </c>
    </row>
    <row r="521" spans="140:140">
      <c r="EJ521" s="1012">
        <v>53724</v>
      </c>
    </row>
    <row r="522" spans="140:140">
      <c r="EJ522" s="1012">
        <v>53752</v>
      </c>
    </row>
    <row r="523" spans="140:140">
      <c r="EJ523" s="1012">
        <v>53783</v>
      </c>
    </row>
    <row r="524" spans="140:140">
      <c r="EJ524" s="1012">
        <v>53813</v>
      </c>
    </row>
    <row r="525" spans="140:140">
      <c r="EJ525" s="1012">
        <v>53844</v>
      </c>
    </row>
    <row r="526" spans="140:140">
      <c r="EJ526" s="1012">
        <v>53874</v>
      </c>
    </row>
    <row r="527" spans="140:140">
      <c r="EJ527" s="1012">
        <v>53905</v>
      </c>
    </row>
    <row r="528" spans="140:140">
      <c r="EJ528" s="1012">
        <v>53936</v>
      </c>
    </row>
    <row r="529" spans="140:140">
      <c r="EJ529" s="1012">
        <v>53966</v>
      </c>
    </row>
    <row r="530" spans="140:140">
      <c r="EJ530" s="1012">
        <v>53997</v>
      </c>
    </row>
    <row r="531" spans="140:140">
      <c r="EJ531" s="1012">
        <v>54027</v>
      </c>
    </row>
    <row r="532" spans="140:140">
      <c r="EJ532" s="1012">
        <v>54058</v>
      </c>
    </row>
    <row r="533" spans="140:140">
      <c r="EJ533" s="1012">
        <v>54089</v>
      </c>
    </row>
    <row r="534" spans="140:140">
      <c r="EJ534" s="1012">
        <v>54118</v>
      </c>
    </row>
    <row r="535" spans="140:140">
      <c r="EJ535" s="1012">
        <v>54149</v>
      </c>
    </row>
    <row r="536" spans="140:140">
      <c r="EJ536" s="1012">
        <v>54179</v>
      </c>
    </row>
    <row r="537" spans="140:140">
      <c r="EJ537" s="1012">
        <v>54210</v>
      </c>
    </row>
    <row r="538" spans="140:140">
      <c r="EJ538" s="1012">
        <v>54240</v>
      </c>
    </row>
    <row r="539" spans="140:140">
      <c r="EJ539" s="1012">
        <v>54271</v>
      </c>
    </row>
    <row r="540" spans="140:140">
      <c r="EJ540" s="1012">
        <v>54302</v>
      </c>
    </row>
    <row r="541" spans="140:140">
      <c r="EJ541" s="1012">
        <v>54332</v>
      </c>
    </row>
    <row r="542" spans="140:140">
      <c r="EJ542" s="1012">
        <v>54363</v>
      </c>
    </row>
    <row r="543" spans="140:140">
      <c r="EJ543" s="1012">
        <v>54393</v>
      </c>
    </row>
    <row r="544" spans="140:140">
      <c r="EJ544" s="1012">
        <v>54424</v>
      </c>
    </row>
    <row r="545" spans="140:140">
      <c r="EJ545" s="1012">
        <v>54455</v>
      </c>
    </row>
    <row r="546" spans="140:140">
      <c r="EJ546" s="1012">
        <v>54483</v>
      </c>
    </row>
    <row r="547" spans="140:140">
      <c r="EJ547" s="1012">
        <v>54514</v>
      </c>
    </row>
    <row r="548" spans="140:140">
      <c r="EJ548" s="1012">
        <v>54544</v>
      </c>
    </row>
    <row r="549" spans="140:140">
      <c r="EJ549" s="1012">
        <v>54575</v>
      </c>
    </row>
    <row r="550" spans="140:140">
      <c r="EJ550" s="1012">
        <v>54605</v>
      </c>
    </row>
    <row r="551" spans="140:140">
      <c r="EJ551" s="1012">
        <v>54636</v>
      </c>
    </row>
    <row r="552" spans="140:140">
      <c r="EJ552" s="1012">
        <v>54667</v>
      </c>
    </row>
    <row r="553" spans="140:140">
      <c r="EJ553" s="1012">
        <v>54697</v>
      </c>
    </row>
    <row r="554" spans="140:140">
      <c r="EJ554" s="1012">
        <v>54728</v>
      </c>
    </row>
    <row r="555" spans="140:140">
      <c r="EJ555" s="1012">
        <v>54758</v>
      </c>
    </row>
    <row r="556" spans="140:140">
      <c r="EJ556" s="1012">
        <v>54789</v>
      </c>
    </row>
    <row r="557" spans="140:140">
      <c r="EJ557" s="1012">
        <v>54820</v>
      </c>
    </row>
    <row r="558" spans="140:140">
      <c r="EJ558" s="1012">
        <v>54848</v>
      </c>
    </row>
    <row r="559" spans="140:140">
      <c r="EJ559" s="1012">
        <v>54879</v>
      </c>
    </row>
    <row r="560" spans="140:140">
      <c r="EJ560" s="1012">
        <v>54909</v>
      </c>
    </row>
    <row r="561" spans="140:140">
      <c r="EJ561" s="1012">
        <v>54940</v>
      </c>
    </row>
    <row r="562" spans="140:140">
      <c r="EJ562" s="1012">
        <v>54970</v>
      </c>
    </row>
    <row r="563" spans="140:140">
      <c r="EJ563" s="1012">
        <v>55001</v>
      </c>
    </row>
    <row r="564" spans="140:140">
      <c r="EJ564" s="1012">
        <v>55032</v>
      </c>
    </row>
    <row r="565" spans="140:140">
      <c r="EJ565" s="1012">
        <v>55062</v>
      </c>
    </row>
    <row r="566" spans="140:140">
      <c r="EJ566" s="1012">
        <v>55093</v>
      </c>
    </row>
    <row r="567" spans="140:140">
      <c r="EJ567" s="1012">
        <v>55123</v>
      </c>
    </row>
  </sheetData>
  <mergeCells count="3">
    <mergeCell ref="A1:F1"/>
    <mergeCell ref="BJ44:BK44"/>
    <mergeCell ref="K1:L1"/>
  </mergeCells>
  <dataValidations count="14">
    <dataValidation type="list" allowBlank="1" showInputMessage="1" showErrorMessage="1" sqref="G4 CA2">
      <formula1>$CI$27:$CI$46</formula1>
    </dataValidation>
    <dataValidation type="list" allowBlank="1" showInputMessage="1" showErrorMessage="1" sqref="G5">
      <formula1>"आरोग्य,सामन्य प्रशासन,बालकल्याण,बांधकाम,सिंचन,ग्रामीण पाणीपुरवठा,ग्रामपंचायत,शिक्षण,अर्थ,कृषी,पशुसंवर्धन,समाजकल्याण"</formula1>
    </dataValidation>
    <dataValidation type="list" allowBlank="1" showInputMessage="1" showErrorMessage="1" sqref="C18">
      <formula1>$EA$3:$EA$17</formula1>
    </dataValidation>
    <dataValidation type="list" allowBlank="1" showInputMessage="1" showErrorMessage="1" sqref="B18">
      <formula1>$DW$3:$DW$19</formula1>
    </dataValidation>
    <dataValidation type="list" allowBlank="1" showInputMessage="1" showErrorMessage="1" sqref="D17">
      <formula1>$EC$3:$EC$20</formula1>
    </dataValidation>
    <dataValidation type="list" allowBlank="1" showInputMessage="1" showErrorMessage="1" sqref="B2">
      <formula1>$AF$4:$AF$18</formula1>
    </dataValidation>
    <dataValidation type="list" allowBlank="1" showInputMessage="1" showErrorMessage="1" sqref="C4">
      <formula1>$DP$3:$DP$137</formula1>
    </dataValidation>
    <dataValidation type="list" allowBlank="1" showInputMessage="1" showErrorMessage="1" sqref="B17">
      <formula1>$DY$3:$DY$15</formula1>
    </dataValidation>
    <dataValidation type="list" allowBlank="1" showInputMessage="1" showErrorMessage="1" sqref="C11">
      <formula1>$AZ$4:$AZ$47</formula1>
    </dataValidation>
    <dataValidation type="list" allowBlank="1" showInputMessage="1" showErrorMessage="1" sqref="D29:D33">
      <formula1>$AG$5:$AG$23</formula1>
    </dataValidation>
    <dataValidation type="list" allowBlank="1" showInputMessage="1" showErrorMessage="1" sqref="F8">
      <formula1>$EG$4:$EG$6</formula1>
    </dataValidation>
    <dataValidation type="list" allowBlank="1" showInputMessage="1" showErrorMessage="1" sqref="CA1 E4">
      <formula1>$CA$3:$DN$3</formula1>
    </dataValidation>
    <dataValidation type="list" allowBlank="1" showInputMessage="1" showErrorMessage="1" sqref="C5">
      <formula1>$DY$3:$DY$19</formula1>
    </dataValidation>
    <dataValidation type="list" allowBlank="1" showInputMessage="1" showErrorMessage="1" sqref="B13">
      <formula1>$EJ$4:$EJ$567</formula1>
    </dataValidation>
  </dataValidations>
  <hyperlinks>
    <hyperlink ref="F2" r:id="rId1"/>
  </hyperlinks>
  <pageMargins left="0.25" right="0.25" top="0.5" bottom="0.25" header="0.1" footer="0.1"/>
  <pageSetup orientation="landscape" r:id="rId2"/>
  <ignoredErrors>
    <ignoredError sqref="C14" unlockedFormula="1"/>
  </ignoredErrors>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B1:AM122"/>
  <sheetViews>
    <sheetView view="pageBreakPreview" zoomScaleSheetLayoutView="100" workbookViewId="0"/>
  </sheetViews>
  <sheetFormatPr defaultColWidth="9.109375" defaultRowHeight="21"/>
  <cols>
    <col min="1" max="1" width="2.6640625" style="2" customWidth="1"/>
    <col min="2" max="2" width="2.88671875" style="2" customWidth="1"/>
    <col min="3" max="3" width="2.6640625" style="2" customWidth="1"/>
    <col min="4" max="4" width="3" style="2" customWidth="1"/>
    <col min="5" max="5" width="4.44140625" style="2" customWidth="1"/>
    <col min="6" max="6" width="2.109375" style="2" customWidth="1"/>
    <col min="7" max="7" width="2.44140625" style="2" customWidth="1"/>
    <col min="8" max="8" width="3" style="2" customWidth="1"/>
    <col min="9" max="9" width="3.109375" style="2" customWidth="1"/>
    <col min="10" max="10" width="2.44140625" style="2" customWidth="1"/>
    <col min="11" max="12" width="3.33203125" style="2" customWidth="1"/>
    <col min="13" max="14" width="2.33203125" style="2" customWidth="1"/>
    <col min="15" max="16" width="2.44140625" style="2" customWidth="1"/>
    <col min="17" max="17" width="2.33203125" style="2" customWidth="1"/>
    <col min="18" max="18" width="2" style="2" customWidth="1"/>
    <col min="19" max="21" width="2.5546875" style="2" customWidth="1"/>
    <col min="22" max="22" width="2.88671875" style="2" customWidth="1"/>
    <col min="23" max="23" width="2.44140625" style="2" customWidth="1"/>
    <col min="24" max="24" width="2" style="2" customWidth="1"/>
    <col min="25" max="25" width="3.88671875" style="2" customWidth="1"/>
    <col min="26" max="26" width="2.33203125" style="2" customWidth="1"/>
    <col min="27" max="27" width="1.88671875" style="2" customWidth="1"/>
    <col min="28" max="29" width="2.33203125" style="2" customWidth="1"/>
    <col min="30" max="30" width="2.109375" style="2" customWidth="1"/>
    <col min="31" max="32" width="2" style="2" customWidth="1"/>
    <col min="33" max="33" width="2.109375" style="2" customWidth="1"/>
    <col min="34" max="34" width="2.33203125" style="2" customWidth="1"/>
    <col min="35" max="36" width="1.5546875" style="2" customWidth="1"/>
    <col min="37" max="37" width="2.33203125" style="2" customWidth="1"/>
    <col min="38" max="38" width="1.6640625" style="2" customWidth="1"/>
    <col min="39" max="39" width="2.44140625" style="2" customWidth="1"/>
    <col min="40" max="40" width="3" style="2" customWidth="1"/>
    <col min="41" max="41" width="3.33203125" style="2" customWidth="1"/>
    <col min="42" max="16384" width="9.109375" style="2"/>
  </cols>
  <sheetData>
    <row r="1" spans="2:39">
      <c r="T1" s="1245" t="str">
        <f>'Pension form'!K4</f>
        <v>जाक्र/    सामन्य प्रशासन/अस्था  /आरआर/        /20</v>
      </c>
      <c r="U1" s="970"/>
      <c r="V1" s="1246"/>
      <c r="W1" s="1247"/>
      <c r="X1" s="1247"/>
      <c r="Y1" s="1247"/>
      <c r="Z1" s="1247"/>
      <c r="AA1" s="1247"/>
      <c r="AB1" s="1248"/>
      <c r="AC1" s="1247"/>
      <c r="AD1" s="1247"/>
      <c r="AE1" s="1247"/>
      <c r="AF1" s="1247"/>
      <c r="AG1" s="1247"/>
      <c r="AH1" s="1247"/>
      <c r="AI1" s="1247"/>
      <c r="AJ1" s="1247"/>
      <c r="AK1" s="1247"/>
      <c r="AL1" s="1247"/>
      <c r="AM1" s="970"/>
    </row>
    <row r="2" spans="2:39">
      <c r="T2" s="56" t="str">
        <f>'Pension form'!K5</f>
        <v>पंचायत समिती कळवण नाशिक</v>
      </c>
      <c r="U2" s="602"/>
      <c r="AD2" s="38"/>
      <c r="AF2" s="4"/>
    </row>
    <row r="3" spans="2:39">
      <c r="T3" s="2" t="s">
        <v>2134</v>
      </c>
    </row>
    <row r="4" spans="2:39">
      <c r="B4" s="4" t="s">
        <v>0</v>
      </c>
    </row>
    <row r="5" spans="2:39" ht="27.75" customHeight="1">
      <c r="B5" s="132" t="s">
        <v>2084</v>
      </c>
      <c r="C5" s="4" t="s">
        <v>1</v>
      </c>
    </row>
    <row r="6" spans="2:39" ht="27.75" customHeight="1">
      <c r="C6" s="4" t="s">
        <v>998</v>
      </c>
    </row>
    <row r="8" spans="2:39" s="622" customFormat="1" ht="27.75" customHeight="1">
      <c r="C8" s="659" t="s">
        <v>2133</v>
      </c>
      <c r="E8" s="663" t="str">
        <f>'Pension form'!I14</f>
        <v>सोमनाथ चटर्जी ,कक्ष अधिकारी   पंचायत समिती कळवण नाशिक</v>
      </c>
      <c r="L8" s="623"/>
      <c r="U8" s="623"/>
    </row>
    <row r="9" spans="2:39" s="622" customFormat="1" ht="27.75" customHeight="1">
      <c r="E9" s="690" t="s">
        <v>2563</v>
      </c>
    </row>
    <row r="10" spans="2:39" s="622" customFormat="1" ht="23.4">
      <c r="E10" s="851"/>
    </row>
    <row r="11" spans="2:39" s="432" customFormat="1" ht="42.75" customHeight="1">
      <c r="D11" s="690" t="s">
        <v>2381</v>
      </c>
      <c r="I11" s="713"/>
      <c r="K11" s="713" t="str">
        <f>E8</f>
        <v>सोमनाथ चटर्जी ,कक्ष अधिकारी   पंचायत समिती कळवण नाशिक</v>
      </c>
      <c r="L11" s="713"/>
      <c r="S11" s="624"/>
      <c r="T11" s="713"/>
      <c r="V11" s="713"/>
      <c r="W11" s="713"/>
      <c r="X11" s="713"/>
      <c r="Y11" s="713"/>
      <c r="Z11" s="713"/>
      <c r="AC11" s="622"/>
      <c r="AE11" s="622"/>
    </row>
    <row r="12" spans="2:39" s="432" customFormat="1" ht="42.75" customHeight="1">
      <c r="C12" s="432" t="s">
        <v>2426</v>
      </c>
      <c r="D12" s="622"/>
      <c r="E12" s="1398">
        <f>'Pension form'!C8</f>
        <v>50191</v>
      </c>
      <c r="F12" s="1398"/>
      <c r="G12" s="1398"/>
      <c r="H12" s="1398"/>
      <c r="I12" s="1398"/>
      <c r="J12" s="432" t="s">
        <v>3019</v>
      </c>
      <c r="AC12" s="1397" t="s">
        <v>3020</v>
      </c>
      <c r="AD12" s="1397"/>
      <c r="AE12" s="1397"/>
      <c r="AF12" s="1397"/>
      <c r="AG12" s="1397"/>
      <c r="AH12" s="1397"/>
      <c r="AI12" s="1397"/>
      <c r="AJ12" s="1397"/>
      <c r="AK12" s="1397"/>
      <c r="AL12" s="1397"/>
    </row>
    <row r="13" spans="2:39" s="432" customFormat="1" ht="42.75" customHeight="1">
      <c r="C13" s="432" t="s">
        <v>3021</v>
      </c>
      <c r="H13" s="690"/>
    </row>
    <row r="14" spans="2:39" s="432" customFormat="1" ht="42.75" customHeight="1">
      <c r="C14" s="624" t="str">
        <f>E8</f>
        <v>सोमनाथ चटर्जी ,कक्ष अधिकारी   पंचायत समिती कळवण नाशिक</v>
      </c>
      <c r="AE14" s="690" t="s">
        <v>2978</v>
      </c>
    </row>
    <row r="15" spans="2:39" s="432" customFormat="1" ht="42.75" customHeight="1">
      <c r="C15" s="690" t="s">
        <v>2979</v>
      </c>
      <c r="K15" s="690"/>
    </row>
    <row r="17" spans="3:36">
      <c r="Y17" s="56" t="str">
        <f>'Pension form'!H17</f>
        <v>गट विकास अधिकारी वर्ग 1</v>
      </c>
      <c r="AD17" s="428"/>
    </row>
    <row r="18" spans="3:36">
      <c r="R18" s="38"/>
      <c r="S18" s="38"/>
      <c r="U18" s="38"/>
      <c r="Y18" s="38"/>
      <c r="AA18" s="428" t="str">
        <f>'Pension form'!H5</f>
        <v>पंचायत समिती</v>
      </c>
      <c r="AG18" s="1253" t="str">
        <f>'Pension form'!G4</f>
        <v>कळवण</v>
      </c>
      <c r="AJ18" s="56">
        <f>'Pension form'!D5</f>
        <v>0</v>
      </c>
    </row>
    <row r="19" spans="3:36">
      <c r="R19" s="38"/>
      <c r="S19" s="38"/>
      <c r="U19" s="38"/>
      <c r="Z19" s="56" t="str">
        <f>Z52</f>
        <v xml:space="preserve">तालुका </v>
      </c>
      <c r="AA19" s="56"/>
      <c r="AB19" s="56"/>
      <c r="AC19" s="56"/>
      <c r="AD19" s="56" t="str">
        <f t="shared" ref="AD19" si="0">AD52</f>
        <v>कळवण</v>
      </c>
      <c r="AE19" s="56"/>
      <c r="AF19" s="56"/>
      <c r="AG19" s="56"/>
    </row>
    <row r="20" spans="3:36">
      <c r="C20" s="2" t="s">
        <v>6</v>
      </c>
      <c r="P20" s="623"/>
    </row>
    <row r="21" spans="3:36">
      <c r="C21" s="68" t="s">
        <v>2082</v>
      </c>
      <c r="D21" s="1" t="str">
        <f>'Pension form'!C18</f>
        <v>उप मुख्य कार्यकारी अधिकारी (साप्र)</v>
      </c>
      <c r="E21" s="622"/>
      <c r="F21" s="622"/>
      <c r="H21" s="622"/>
      <c r="Q21" s="623" t="str">
        <f>'Pension form'!D18</f>
        <v>जिल्हा परिषद ,नाशिक</v>
      </c>
    </row>
    <row r="22" spans="3:36">
      <c r="C22" s="596" t="s">
        <v>2083</v>
      </c>
      <c r="E22" s="622"/>
      <c r="F22" s="622"/>
      <c r="G22" s="622"/>
      <c r="H22" s="622"/>
    </row>
    <row r="34" spans="2:38">
      <c r="T34" s="56" t="str">
        <f>T1</f>
        <v>जाक्र/    सामन्य प्रशासन/अस्था  /आरआर/        /20</v>
      </c>
      <c r="U34" s="56"/>
      <c r="V34" s="56"/>
      <c r="W34" s="56"/>
      <c r="X34" s="68"/>
      <c r="Y34" s="56"/>
    </row>
    <row r="35" spans="2:38">
      <c r="T35" s="56" t="str">
        <f t="shared" ref="T35:T36" si="1">T2</f>
        <v>पंचायत समिती कळवण नाशिक</v>
      </c>
      <c r="U35" s="56"/>
      <c r="V35" s="56"/>
      <c r="W35" s="56"/>
      <c r="Y35" s="56"/>
      <c r="Z35" s="56"/>
      <c r="AA35" s="56"/>
      <c r="AB35" s="56"/>
      <c r="AC35" s="56"/>
      <c r="AD35" s="56"/>
      <c r="AF35" s="56"/>
      <c r="AG35" s="56"/>
      <c r="AI35" s="56"/>
      <c r="AJ35" s="56"/>
      <c r="AK35" s="56"/>
      <c r="AL35" s="56"/>
    </row>
    <row r="36" spans="2:38">
      <c r="T36" s="56" t="str">
        <f t="shared" si="1"/>
        <v>Ênù:-   /     /</v>
      </c>
      <c r="U36" s="56"/>
      <c r="V36" s="56"/>
      <c r="W36" s="56"/>
    </row>
    <row r="37" spans="2:38">
      <c r="B37" s="4" t="s">
        <v>0</v>
      </c>
    </row>
    <row r="38" spans="2:38">
      <c r="B38" s="132" t="s">
        <v>2084</v>
      </c>
      <c r="C38" s="4" t="s">
        <v>7</v>
      </c>
    </row>
    <row r="39" spans="2:38" ht="23.4">
      <c r="B39" s="700"/>
      <c r="C39" s="4" t="s">
        <v>8</v>
      </c>
    </row>
    <row r="40" spans="2:38" ht="23.4">
      <c r="B40" s="700"/>
      <c r="C40" s="700"/>
      <c r="D40" s="700"/>
      <c r="E40" s="700"/>
      <c r="F40" s="700"/>
      <c r="G40" s="700"/>
      <c r="H40" s="700"/>
      <c r="I40" s="700"/>
      <c r="J40" s="700"/>
      <c r="K40" s="700"/>
      <c r="L40" s="700"/>
      <c r="V40" s="38"/>
      <c r="W40" s="623"/>
      <c r="X40" s="623"/>
      <c r="Y40" s="623"/>
      <c r="Z40" s="623"/>
      <c r="AA40" s="623"/>
      <c r="AB40" s="623"/>
    </row>
    <row r="41" spans="2:38" ht="35.25" customHeight="1">
      <c r="C41" s="690" t="s">
        <v>2133</v>
      </c>
      <c r="E41" s="623" t="str">
        <f>'Pension form'!I14</f>
        <v>सोमनाथ चटर्जी ,कक्ष अधिकारी   पंचायत समिती कळवण नाशिक</v>
      </c>
      <c r="F41" s="38"/>
      <c r="G41" s="38"/>
      <c r="H41" s="38"/>
      <c r="I41" s="38"/>
      <c r="J41" s="38"/>
      <c r="L41" s="623"/>
      <c r="M41" s="623"/>
      <c r="N41" s="623"/>
      <c r="O41" s="623"/>
      <c r="P41" s="623"/>
      <c r="Q41" s="623"/>
      <c r="R41" s="623"/>
      <c r="S41" s="623"/>
      <c r="W41" s="622"/>
      <c r="AB41" s="623"/>
      <c r="AC41" s="38"/>
      <c r="AD41" s="38"/>
      <c r="AE41" s="56"/>
    </row>
    <row r="42" spans="2:38" ht="35.25" customHeight="1">
      <c r="B42" s="56"/>
      <c r="C42" s="56"/>
      <c r="E42" s="690" t="s">
        <v>2925</v>
      </c>
      <c r="F42" s="56"/>
      <c r="G42" s="56"/>
      <c r="H42" s="56"/>
      <c r="I42" s="56"/>
      <c r="J42" s="56"/>
      <c r="K42" s="56"/>
      <c r="L42" s="56"/>
      <c r="M42" s="56"/>
      <c r="N42" s="56"/>
      <c r="O42" s="56"/>
      <c r="Q42" s="56"/>
      <c r="R42" s="56"/>
      <c r="S42" s="56"/>
      <c r="U42" s="56"/>
      <c r="V42" s="56"/>
      <c r="W42" s="56"/>
      <c r="X42" s="56"/>
      <c r="Y42" s="56"/>
      <c r="Z42" s="56"/>
      <c r="AA42" s="56"/>
      <c r="AB42" s="56"/>
      <c r="AC42" s="56"/>
      <c r="AD42" s="56"/>
      <c r="AE42" s="56"/>
    </row>
    <row r="43" spans="2:38">
      <c r="B43" s="56"/>
      <c r="C43" s="56"/>
      <c r="D43" s="56"/>
      <c r="E43" s="56"/>
      <c r="F43" s="56"/>
      <c r="G43" s="56"/>
      <c r="I43" s="663"/>
      <c r="J43" s="663"/>
      <c r="K43" s="663"/>
      <c r="L43" s="663"/>
      <c r="M43" s="663"/>
      <c r="N43" s="56"/>
      <c r="P43" s="663"/>
      <c r="Q43" s="663"/>
      <c r="R43" s="663"/>
      <c r="S43" s="663"/>
      <c r="T43" s="56"/>
      <c r="U43" s="56"/>
      <c r="V43" s="56"/>
      <c r="W43" s="56"/>
      <c r="X43" s="56"/>
      <c r="Z43" s="56"/>
      <c r="AA43" s="56"/>
      <c r="AB43" s="56"/>
      <c r="AD43" s="56"/>
      <c r="AE43" s="56"/>
    </row>
    <row r="44" spans="2:38" ht="45" customHeight="1">
      <c r="B44" s="851"/>
      <c r="C44" s="663"/>
      <c r="D44" s="690" t="s">
        <v>2</v>
      </c>
      <c r="E44" s="663"/>
      <c r="F44" s="663"/>
      <c r="K44" s="621" t="str">
        <f>E41</f>
        <v>सोमनाथ चटर्जी ,कक्ष अधिकारी   पंचायत समिती कळवण नाशिक</v>
      </c>
      <c r="L44" s="56"/>
      <c r="M44" s="56"/>
      <c r="N44" s="56"/>
      <c r="O44" s="56"/>
      <c r="P44" s="56"/>
      <c r="Q44" s="56"/>
      <c r="R44" s="56"/>
      <c r="S44" s="623"/>
      <c r="T44" s="56"/>
      <c r="U44" s="56"/>
      <c r="V44" s="56"/>
      <c r="W44" s="56"/>
      <c r="X44" s="56"/>
      <c r="Y44" s="56"/>
      <c r="Z44" s="56"/>
      <c r="AA44" s="56"/>
      <c r="AB44" s="56"/>
      <c r="AD44" s="623"/>
      <c r="AF44" s="56"/>
      <c r="AG44" s="56"/>
      <c r="AH44" s="56"/>
      <c r="AI44" s="56"/>
      <c r="AJ44" s="56"/>
    </row>
    <row r="45" spans="2:38" ht="45" customHeight="1">
      <c r="C45" s="1399">
        <f>E12</f>
        <v>50191</v>
      </c>
      <c r="D45" s="1399"/>
      <c r="E45" s="1399"/>
      <c r="F45" s="622" t="s">
        <v>3022</v>
      </c>
      <c r="G45" s="704"/>
      <c r="H45" s="704"/>
      <c r="I45" s="365"/>
      <c r="J45" s="365"/>
      <c r="K45" s="365"/>
      <c r="L45" s="365"/>
      <c r="M45" s="704"/>
      <c r="N45" s="704"/>
      <c r="O45" s="704"/>
      <c r="P45" s="704"/>
      <c r="Q45" s="704"/>
      <c r="R45" s="704"/>
      <c r="S45" s="365"/>
      <c r="T45" s="365"/>
      <c r="U45" s="365"/>
      <c r="V45" s="365"/>
      <c r="W45" s="365"/>
      <c r="X45" s="365"/>
      <c r="Y45" s="365"/>
      <c r="Z45" s="365"/>
      <c r="AA45" s="365"/>
      <c r="AB45" s="365"/>
      <c r="AC45" s="365"/>
      <c r="AD45" s="365"/>
      <c r="AE45" s="365"/>
      <c r="AF45" s="365"/>
      <c r="AG45" s="365"/>
      <c r="AH45" s="4"/>
      <c r="AI45" s="4"/>
      <c r="AJ45" s="4"/>
      <c r="AK45" s="4"/>
      <c r="AL45" s="4"/>
    </row>
    <row r="46" spans="2:38" ht="45" customHeight="1">
      <c r="C46" s="1400" t="s">
        <v>2425</v>
      </c>
      <c r="D46" s="1400"/>
      <c r="E46" s="1400"/>
      <c r="F46" s="1400"/>
      <c r="G46" s="1400"/>
      <c r="H46" s="1400"/>
      <c r="I46" s="56"/>
      <c r="J46" s="56"/>
      <c r="K46" s="56"/>
      <c r="L46" s="56"/>
      <c r="M46" s="663"/>
      <c r="N46" s="663"/>
      <c r="O46" s="663"/>
      <c r="P46" s="663"/>
      <c r="Q46" s="663"/>
      <c r="R46" s="663"/>
      <c r="S46" s="56"/>
      <c r="T46" s="56"/>
      <c r="U46" s="56"/>
      <c r="V46" s="56"/>
      <c r="W46" s="56"/>
      <c r="X46" s="56"/>
      <c r="Y46" s="56"/>
      <c r="Z46" s="56"/>
      <c r="AA46" s="56"/>
      <c r="AB46" s="56"/>
      <c r="AC46" s="56"/>
      <c r="AD46" s="56"/>
      <c r="AE46" s="56"/>
      <c r="AF46" s="56"/>
      <c r="AG46" s="56"/>
    </row>
    <row r="47" spans="2:38" ht="45" customHeight="1">
      <c r="C47" s="624" t="str">
        <f>K44</f>
        <v>सोमनाथ चटर्जी ,कक्ष अधिकारी   पंचायत समिती कळवण नाशिक</v>
      </c>
      <c r="D47" s="663"/>
      <c r="E47" s="663"/>
      <c r="F47" s="663"/>
      <c r="G47" s="56"/>
      <c r="H47" s="663"/>
      <c r="J47" s="622"/>
      <c r="K47" s="663"/>
      <c r="L47" s="663"/>
      <c r="M47" s="663"/>
      <c r="N47" s="663"/>
      <c r="O47" s="663"/>
      <c r="P47" s="663"/>
      <c r="Q47" s="663"/>
      <c r="R47" s="663"/>
      <c r="S47" s="56"/>
      <c r="T47" s="56"/>
      <c r="U47" s="56"/>
      <c r="V47" s="56"/>
      <c r="W47" s="56"/>
      <c r="X47" s="56"/>
      <c r="Y47" s="56"/>
      <c r="Z47" s="56"/>
      <c r="AA47" s="56"/>
      <c r="AB47" s="56"/>
      <c r="AC47" s="56"/>
      <c r="AD47" s="56"/>
      <c r="AE47" s="56"/>
      <c r="AF47" s="622" t="s">
        <v>2980</v>
      </c>
    </row>
    <row r="48" spans="2:38" ht="45" customHeight="1">
      <c r="C48" s="690" t="s">
        <v>2981</v>
      </c>
      <c r="D48" s="663"/>
      <c r="E48" s="663"/>
      <c r="F48" s="663"/>
      <c r="G48" s="663"/>
      <c r="H48" s="663"/>
      <c r="I48" s="663"/>
      <c r="J48" s="56"/>
      <c r="L48" s="663"/>
      <c r="M48" s="663"/>
      <c r="N48" s="663"/>
      <c r="O48" s="663"/>
      <c r="P48" s="663"/>
      <c r="Q48" s="663"/>
      <c r="R48" s="663"/>
      <c r="S48" s="56"/>
      <c r="T48" s="56"/>
      <c r="U48" s="56"/>
      <c r="V48" s="56"/>
      <c r="W48" s="56"/>
      <c r="X48" s="56"/>
      <c r="Y48" s="56"/>
      <c r="Z48" s="56"/>
      <c r="AA48" s="56"/>
      <c r="AB48" s="56"/>
      <c r="AC48" s="56"/>
      <c r="AD48" s="56"/>
      <c r="AE48" s="56"/>
    </row>
    <row r="49" spans="2:36">
      <c r="B49" s="56"/>
      <c r="C49" s="56"/>
      <c r="D49" s="56"/>
      <c r="E49" s="56"/>
      <c r="F49" s="56"/>
      <c r="G49" s="56"/>
      <c r="H49" s="56"/>
      <c r="I49" s="56"/>
      <c r="J49" s="56"/>
      <c r="K49" s="56"/>
      <c r="L49" s="56"/>
      <c r="M49" s="56"/>
      <c r="N49" s="56"/>
      <c r="O49" s="56"/>
      <c r="P49" s="56"/>
      <c r="Q49" s="56"/>
      <c r="R49" s="56"/>
      <c r="S49" s="56"/>
      <c r="T49" s="56"/>
      <c r="U49" s="56"/>
      <c r="V49" s="56"/>
      <c r="W49" s="56"/>
      <c r="X49" s="56"/>
      <c r="Z49" s="56"/>
      <c r="AA49" s="56"/>
      <c r="AB49" s="56"/>
      <c r="AC49" s="56"/>
      <c r="AD49" s="56"/>
      <c r="AE49" s="56"/>
    </row>
    <row r="50" spans="2:36">
      <c r="Y50" s="2" t="str">
        <f>Y17</f>
        <v>गट विकास अधिकारी वर्ग 1</v>
      </c>
      <c r="AD50" s="428"/>
    </row>
    <row r="51" spans="2:36">
      <c r="S51" s="38"/>
      <c r="U51" s="38"/>
      <c r="AA51" s="428" t="str">
        <f>AA18</f>
        <v>पंचायत समिती</v>
      </c>
      <c r="AF51" s="2" t="str">
        <f>AG18</f>
        <v>कळवण</v>
      </c>
      <c r="AJ51" s="38"/>
    </row>
    <row r="52" spans="2:36" ht="23.4">
      <c r="C52" s="700" t="s">
        <v>6</v>
      </c>
      <c r="D52" s="700"/>
      <c r="E52" s="700"/>
      <c r="F52" s="700"/>
      <c r="G52" s="700"/>
      <c r="H52" s="700"/>
      <c r="I52" s="700"/>
      <c r="J52" s="700"/>
      <c r="K52" s="700"/>
      <c r="L52" s="700"/>
      <c r="M52" s="700"/>
      <c r="N52" s="700"/>
      <c r="O52" s="700"/>
      <c r="P52" s="700"/>
      <c r="Q52" s="700"/>
      <c r="R52" s="700"/>
      <c r="Z52" s="56" t="str">
        <f>'Pension form'!F4</f>
        <v xml:space="preserve">तालुका </v>
      </c>
      <c r="AA52" s="56"/>
      <c r="AB52" s="56"/>
      <c r="AC52" s="56"/>
      <c r="AD52" s="56" t="str">
        <f>'Pension form'!G4</f>
        <v>कळवण</v>
      </c>
      <c r="AE52" s="56"/>
      <c r="AF52" s="56"/>
      <c r="AG52" s="56"/>
      <c r="AI52" s="56"/>
    </row>
    <row r="53" spans="2:36" ht="23.4">
      <c r="C53" s="866" t="s">
        <v>2084</v>
      </c>
      <c r="D53" s="594" t="str">
        <f>D21</f>
        <v>उप मुख्य कार्यकारी अधिकारी (साप्र)</v>
      </c>
      <c r="E53" s="700"/>
      <c r="F53" s="700"/>
      <c r="G53" s="700"/>
      <c r="H53" s="700"/>
      <c r="I53" s="700"/>
      <c r="J53" s="700"/>
      <c r="K53" s="700"/>
      <c r="M53" s="700"/>
      <c r="N53" s="700"/>
      <c r="Q53" s="594" t="str">
        <f>Q21</f>
        <v>जिल्हा परिषद ,नाशिक</v>
      </c>
      <c r="R53" s="700"/>
    </row>
    <row r="54" spans="2:36" ht="23.4">
      <c r="C54" s="700"/>
      <c r="D54" s="4" t="str">
        <f>C22</f>
        <v xml:space="preserve"> ªÉÉÆxÉÉ ¨ÉÉÊ½þiÉÒºiÉ´É ºÉÊ´ÉxÉªÉ ºÉÉnù®ú</v>
      </c>
      <c r="E54" s="700"/>
      <c r="F54" s="700"/>
      <c r="G54" s="700"/>
      <c r="H54" s="700"/>
      <c r="I54" s="700"/>
      <c r="J54" s="700"/>
      <c r="K54" s="700"/>
      <c r="L54" s="700"/>
      <c r="M54" s="700"/>
      <c r="N54" s="700"/>
      <c r="Q54" s="700"/>
      <c r="R54" s="700"/>
    </row>
    <row r="55" spans="2:36" ht="23.4">
      <c r="C55" s="700"/>
      <c r="D55" s="700"/>
      <c r="E55" s="700"/>
      <c r="F55" s="700"/>
      <c r="G55" s="700"/>
      <c r="H55" s="700"/>
      <c r="I55" s="700"/>
      <c r="J55" s="700"/>
      <c r="K55" s="700"/>
      <c r="L55" s="700"/>
      <c r="M55" s="700"/>
      <c r="N55" s="700"/>
      <c r="O55" s="700"/>
      <c r="P55" s="700"/>
      <c r="Q55" s="700"/>
      <c r="R55" s="700"/>
    </row>
    <row r="65" spans="3:38">
      <c r="U65" s="56" t="str">
        <f>T1</f>
        <v>जाक्र/    सामन्य प्रशासन/अस्था  /आरआर/        /20</v>
      </c>
      <c r="Y65" s="68"/>
      <c r="Z65" s="56"/>
    </row>
    <row r="66" spans="3:38">
      <c r="U66" s="56" t="str">
        <f t="shared" ref="U66:U67" si="2">T2</f>
        <v>पंचायत समिती कळवण नाशिक</v>
      </c>
      <c r="Y66" s="56"/>
      <c r="AH66" s="38"/>
    </row>
    <row r="67" spans="3:38">
      <c r="U67" s="56" t="str">
        <f t="shared" si="2"/>
        <v>Ênù:-   /     /</v>
      </c>
    </row>
    <row r="70" spans="3:38">
      <c r="C70" s="4" t="s">
        <v>0</v>
      </c>
    </row>
    <row r="71" spans="3:38" ht="29.25" customHeight="1">
      <c r="C71" s="4" t="s">
        <v>9</v>
      </c>
    </row>
    <row r="72" spans="3:38" ht="29.25" customHeight="1">
      <c r="C72" s="4" t="s">
        <v>10</v>
      </c>
    </row>
    <row r="74" spans="3:38">
      <c r="C74" s="4" t="s">
        <v>2133</v>
      </c>
      <c r="E74" s="365" t="str">
        <f>E41</f>
        <v>सोमनाथ चटर्जी ,कक्ष अधिकारी   पंचायत समिती कळवण नाशिक</v>
      </c>
      <c r="L74" s="38"/>
    </row>
    <row r="75" spans="3:38">
      <c r="E75" s="918" t="s">
        <v>2926</v>
      </c>
    </row>
    <row r="77" spans="3:38" ht="39.75" customHeight="1">
      <c r="C77" s="622"/>
      <c r="D77" s="432" t="s">
        <v>2</v>
      </c>
      <c r="E77" s="622"/>
      <c r="F77" s="622"/>
      <c r="G77" s="690"/>
      <c r="H77" s="690"/>
      <c r="I77" s="690"/>
      <c r="J77" s="921" t="str">
        <f>E74</f>
        <v>सोमनाथ चटर्जी ,कक्ष अधिकारी   पंचायत समिती कळवण नाशिक</v>
      </c>
      <c r="K77" s="690"/>
      <c r="L77" s="690"/>
      <c r="M77" s="690"/>
      <c r="N77" s="690"/>
      <c r="O77" s="690"/>
      <c r="P77" s="622"/>
      <c r="R77" s="624"/>
      <c r="S77" s="690"/>
      <c r="T77" s="690"/>
      <c r="U77" s="690"/>
      <c r="V77" s="690"/>
      <c r="W77" s="622"/>
      <c r="X77" s="622"/>
      <c r="Y77" s="622"/>
      <c r="Z77" s="622"/>
      <c r="AA77" s="622"/>
      <c r="AB77" s="622"/>
      <c r="AC77" s="623"/>
      <c r="AD77" s="622"/>
      <c r="AE77" s="622"/>
      <c r="AF77" s="622"/>
      <c r="AG77" s="622"/>
      <c r="AH77" s="622"/>
      <c r="AI77" s="622"/>
      <c r="AJ77" s="622"/>
      <c r="AK77" s="622"/>
      <c r="AL77" s="622"/>
    </row>
    <row r="78" spans="3:38" ht="39.75" customHeight="1">
      <c r="C78" s="1398">
        <f>C45</f>
        <v>50191</v>
      </c>
      <c r="D78" s="1398"/>
      <c r="E78" s="1398"/>
      <c r="F78" s="690" t="s">
        <v>3023</v>
      </c>
      <c r="G78" s="622"/>
      <c r="H78" s="690"/>
      <c r="I78" s="690"/>
      <c r="J78" s="690"/>
      <c r="K78" s="626"/>
      <c r="L78" s="690"/>
      <c r="M78" s="690"/>
      <c r="N78" s="690"/>
      <c r="O78" s="690"/>
      <c r="P78" s="622"/>
      <c r="Q78" s="622"/>
      <c r="R78" s="622"/>
      <c r="S78" s="622"/>
      <c r="T78" s="622"/>
      <c r="U78" s="622"/>
      <c r="V78" s="622"/>
      <c r="W78" s="622"/>
      <c r="X78" s="622"/>
      <c r="Y78" s="622"/>
      <c r="Z78" s="622"/>
      <c r="AA78" s="622"/>
      <c r="AB78" s="622"/>
      <c r="AC78" s="622"/>
      <c r="AD78" s="622"/>
      <c r="AE78" s="622"/>
      <c r="AF78" s="622"/>
      <c r="AG78" s="622"/>
      <c r="AH78" s="622"/>
      <c r="AI78" s="622"/>
      <c r="AJ78" s="622"/>
      <c r="AK78" s="622"/>
      <c r="AL78" s="622"/>
    </row>
    <row r="79" spans="3:38" ht="39.75" customHeight="1">
      <c r="C79" s="690" t="s">
        <v>2425</v>
      </c>
      <c r="D79" s="690"/>
      <c r="E79" s="690"/>
      <c r="F79" s="690"/>
      <c r="G79" s="690"/>
      <c r="H79" s="690"/>
      <c r="I79" s="690"/>
      <c r="J79" s="690"/>
      <c r="K79" s="690"/>
      <c r="L79" s="690"/>
      <c r="M79" s="690"/>
      <c r="N79" s="690"/>
      <c r="O79" s="690"/>
      <c r="P79" s="690"/>
      <c r="Q79" s="690"/>
      <c r="R79" s="690"/>
      <c r="S79" s="622"/>
      <c r="T79" s="690"/>
      <c r="U79" s="690"/>
      <c r="V79" s="690"/>
      <c r="W79" s="622"/>
      <c r="X79" s="622"/>
      <c r="Y79" s="622"/>
      <c r="Z79" s="622"/>
      <c r="AA79" s="622"/>
      <c r="AB79" s="622"/>
      <c r="AC79" s="622"/>
      <c r="AD79" s="622"/>
      <c r="AE79" s="622"/>
      <c r="AF79" s="622"/>
      <c r="AG79" s="622"/>
      <c r="AH79" s="622"/>
      <c r="AI79" s="622"/>
      <c r="AJ79" s="622"/>
      <c r="AK79" s="622"/>
      <c r="AL79" s="622"/>
    </row>
    <row r="80" spans="3:38" ht="39.75" customHeight="1">
      <c r="C80" s="944" t="str">
        <f>E74</f>
        <v>सोमनाथ चटर्जी ,कक्ष अधिकारी   पंचायत समिती कळवण नाशिक</v>
      </c>
      <c r="D80" s="690"/>
      <c r="E80" s="690"/>
      <c r="F80" s="690"/>
      <c r="G80" s="690"/>
      <c r="H80" s="622"/>
      <c r="I80" s="690"/>
      <c r="J80" s="690"/>
      <c r="K80" s="622"/>
      <c r="L80" s="690"/>
      <c r="M80" s="690"/>
      <c r="N80" s="690"/>
      <c r="O80" s="690"/>
      <c r="P80" s="690"/>
      <c r="Q80" s="690"/>
      <c r="R80" s="690"/>
      <c r="S80" s="690"/>
      <c r="T80" s="690"/>
      <c r="U80" s="690"/>
      <c r="V80" s="690"/>
      <c r="W80" s="622"/>
      <c r="X80" s="622"/>
      <c r="Y80" s="622"/>
      <c r="Z80" s="622"/>
      <c r="AA80" s="622"/>
      <c r="AB80" s="622"/>
      <c r="AC80" s="622" t="s">
        <v>2927</v>
      </c>
      <c r="AE80" s="622"/>
      <c r="AF80" s="622"/>
      <c r="AG80" s="622"/>
      <c r="AH80" s="622"/>
      <c r="AI80" s="622"/>
      <c r="AJ80" s="622"/>
      <c r="AK80" s="622"/>
      <c r="AL80" s="622"/>
    </row>
    <row r="81" spans="3:38" ht="39.75" customHeight="1">
      <c r="C81" s="690" t="s">
        <v>3024</v>
      </c>
      <c r="D81" s="690"/>
      <c r="E81" s="690"/>
      <c r="F81" s="690"/>
      <c r="G81" s="690"/>
      <c r="H81" s="690"/>
      <c r="I81" s="690"/>
      <c r="J81" s="690"/>
      <c r="K81" s="690"/>
      <c r="L81" s="690"/>
      <c r="M81" s="690"/>
      <c r="N81" s="690"/>
      <c r="O81" s="690"/>
      <c r="P81" s="690"/>
      <c r="Q81" s="690"/>
      <c r="R81" s="690"/>
      <c r="S81" s="690"/>
      <c r="T81" s="690"/>
      <c r="U81" s="690"/>
      <c r="V81" s="690"/>
      <c r="W81" s="622"/>
      <c r="X81" s="622"/>
      <c r="Y81" s="622"/>
      <c r="Z81" s="622"/>
      <c r="AA81" s="622"/>
      <c r="AB81" s="622"/>
      <c r="AC81" s="622"/>
      <c r="AD81" s="622"/>
      <c r="AE81" s="622"/>
      <c r="AF81" s="622"/>
      <c r="AG81" s="622"/>
      <c r="AH81" s="622"/>
      <c r="AI81" s="622"/>
      <c r="AJ81" s="622"/>
      <c r="AK81" s="622"/>
      <c r="AL81" s="622"/>
    </row>
    <row r="82" spans="3:38">
      <c r="C82" s="2" t="s">
        <v>2928</v>
      </c>
    </row>
    <row r="85" spans="3:38">
      <c r="AD85" s="428" t="str">
        <f>Y50</f>
        <v>गट विकास अधिकारी वर्ग 1</v>
      </c>
    </row>
    <row r="86" spans="3:38">
      <c r="AA86" s="428" t="str">
        <f>AA51</f>
        <v>पंचायत समिती</v>
      </c>
      <c r="AF86" s="2" t="str">
        <f>AF51</f>
        <v>कळवण</v>
      </c>
      <c r="AJ86" s="56">
        <f>AJ51</f>
        <v>0</v>
      </c>
    </row>
    <row r="87" spans="3:38">
      <c r="Z87" s="56" t="str">
        <f>Z52</f>
        <v xml:space="preserve">तालुका </v>
      </c>
      <c r="AA87" s="56"/>
      <c r="AB87" s="56"/>
      <c r="AD87" s="56" t="str">
        <f>AD52</f>
        <v>कळवण</v>
      </c>
      <c r="AF87" s="56"/>
      <c r="AG87" s="56"/>
    </row>
    <row r="88" spans="3:38">
      <c r="C88" s="2" t="s">
        <v>6</v>
      </c>
    </row>
    <row r="89" spans="3:38">
      <c r="E89" s="68" t="s">
        <v>2082</v>
      </c>
      <c r="F89" s="38" t="str">
        <f>D53</f>
        <v>उप मुख्य कार्यकारी अधिकारी (साप्र)</v>
      </c>
      <c r="G89" s="56"/>
      <c r="H89" s="56"/>
      <c r="J89" s="56"/>
      <c r="T89" s="38" t="str">
        <f>Q53</f>
        <v>जिल्हा परिषद ,नाशिक</v>
      </c>
    </row>
    <row r="90" spans="3:38">
      <c r="E90" s="2" t="str">
        <f>D54</f>
        <v xml:space="preserve"> ªÉÉÆxÉÉ ¨ÉÉÊ½þiÉÒºiÉ´É ºÉÊ´ÉxÉªÉ ºÉÉnù®ú</v>
      </c>
    </row>
    <row r="98" spans="2:37">
      <c r="X98" s="68">
        <f>V1</f>
        <v>0</v>
      </c>
      <c r="Y98" s="56"/>
      <c r="AA98" s="676"/>
      <c r="AB98" s="599"/>
      <c r="AC98" s="68"/>
      <c r="AD98" s="68"/>
    </row>
    <row r="99" spans="2:37">
      <c r="T99" s="56" t="str">
        <f>T1</f>
        <v>जाक्र/    सामन्य प्रशासन/अस्था  /आरआर/        /20</v>
      </c>
      <c r="U99" s="56"/>
      <c r="W99" s="38"/>
      <c r="AF99" s="38"/>
    </row>
    <row r="100" spans="2:37">
      <c r="T100" s="56" t="str">
        <f t="shared" ref="T100:T101" si="3">T2</f>
        <v>पंचायत समिती कळवण नाशिक</v>
      </c>
      <c r="U100" s="56"/>
    </row>
    <row r="101" spans="2:37">
      <c r="T101" s="2" t="str">
        <f t="shared" si="3"/>
        <v>Ênù:-   /     /</v>
      </c>
    </row>
    <row r="103" spans="2:37">
      <c r="B103" s="4" t="s">
        <v>0</v>
      </c>
    </row>
    <row r="104" spans="2:37">
      <c r="C104" s="4" t="s">
        <v>1042</v>
      </c>
    </row>
    <row r="105" spans="2:37">
      <c r="C105" s="4" t="s">
        <v>1043</v>
      </c>
    </row>
    <row r="107" spans="2:37" ht="28.5" customHeight="1">
      <c r="C107" s="666" t="s">
        <v>2133</v>
      </c>
      <c r="E107" s="867" t="str">
        <f>E74</f>
        <v>सोमनाथ चटर्जी ,कक्ष अधिकारी   पंचायत समिती कळवण नाशिक</v>
      </c>
      <c r="F107" s="666"/>
      <c r="G107" s="666"/>
      <c r="H107" s="666"/>
      <c r="I107" s="666"/>
      <c r="J107" s="666"/>
      <c r="K107" s="666"/>
      <c r="L107" s="867"/>
      <c r="M107" s="666"/>
      <c r="N107" s="666"/>
      <c r="O107" s="666"/>
      <c r="P107" s="666"/>
      <c r="Q107" s="666"/>
      <c r="R107" s="666"/>
      <c r="S107" s="666"/>
      <c r="T107" s="666"/>
      <c r="U107" s="666"/>
      <c r="V107" s="666"/>
      <c r="W107" s="666"/>
      <c r="X107" s="666"/>
      <c r="Y107" s="666"/>
      <c r="Z107" s="666"/>
      <c r="AA107" s="666"/>
      <c r="AB107" s="666"/>
      <c r="AC107" s="666"/>
      <c r="AD107" s="666"/>
      <c r="AE107" s="666"/>
      <c r="AF107" s="666"/>
      <c r="AG107" s="666"/>
      <c r="AH107" s="666"/>
      <c r="AI107" s="666"/>
      <c r="AJ107" s="666"/>
      <c r="AK107" s="622"/>
    </row>
    <row r="108" spans="2:37" ht="29.25" customHeight="1">
      <c r="E108" s="919" t="s">
        <v>2929</v>
      </c>
      <c r="F108" s="666"/>
      <c r="G108" s="666"/>
      <c r="H108" s="666"/>
      <c r="I108" s="666"/>
      <c r="J108" s="666"/>
      <c r="K108" s="666"/>
      <c r="L108" s="666"/>
      <c r="M108" s="666"/>
      <c r="N108" s="666"/>
      <c r="O108" s="666"/>
      <c r="P108" s="666"/>
      <c r="Q108" s="666"/>
      <c r="R108" s="666"/>
      <c r="S108" s="666"/>
      <c r="T108" s="666"/>
      <c r="U108" s="666"/>
      <c r="V108" s="666"/>
      <c r="W108" s="666"/>
      <c r="X108" s="666"/>
      <c r="Y108" s="666"/>
      <c r="Z108" s="666"/>
      <c r="AA108" s="666"/>
      <c r="AB108" s="666"/>
      <c r="AC108" s="666"/>
      <c r="AD108" s="666"/>
      <c r="AE108" s="666"/>
      <c r="AF108" s="666"/>
      <c r="AG108" s="666"/>
      <c r="AH108" s="666"/>
      <c r="AI108" s="666"/>
      <c r="AJ108" s="666"/>
      <c r="AK108" s="622"/>
    </row>
    <row r="109" spans="2:37">
      <c r="E109" s="622"/>
      <c r="F109" s="622"/>
      <c r="G109" s="622"/>
      <c r="H109" s="622"/>
      <c r="I109" s="622"/>
      <c r="J109" s="622"/>
      <c r="K109" s="622"/>
      <c r="L109" s="622"/>
      <c r="M109" s="622"/>
      <c r="N109" s="622"/>
      <c r="O109" s="622"/>
      <c r="P109" s="622"/>
      <c r="Q109" s="622"/>
      <c r="R109" s="622"/>
      <c r="S109" s="622"/>
      <c r="T109" s="622"/>
      <c r="U109" s="622"/>
      <c r="V109" s="622"/>
      <c r="W109" s="622"/>
      <c r="X109" s="622"/>
      <c r="Y109" s="622"/>
      <c r="Z109" s="622"/>
      <c r="AA109" s="622"/>
      <c r="AB109" s="622"/>
      <c r="AC109" s="622"/>
      <c r="AD109" s="622"/>
      <c r="AE109" s="622"/>
      <c r="AF109" s="622"/>
      <c r="AG109" s="622"/>
      <c r="AH109" s="622"/>
      <c r="AI109" s="622"/>
      <c r="AJ109" s="622"/>
      <c r="AK109" s="622"/>
    </row>
    <row r="110" spans="2:37" s="622" customFormat="1" ht="48" customHeight="1">
      <c r="D110" s="681" t="s">
        <v>2</v>
      </c>
      <c r="J110" s="921" t="str">
        <f>E107</f>
        <v>सोमनाथ चटर्जी ,कक्ष अधिकारी   पंचायत समिती कळवण नाशिक</v>
      </c>
      <c r="R110" s="623"/>
      <c r="AC110" s="663"/>
    </row>
    <row r="111" spans="2:37" s="622" customFormat="1" ht="48" customHeight="1">
      <c r="C111" s="1398">
        <f>C78</f>
        <v>50191</v>
      </c>
      <c r="D111" s="1398"/>
      <c r="E111" s="1398"/>
      <c r="F111" s="681" t="s">
        <v>2380</v>
      </c>
    </row>
    <row r="112" spans="2:37" s="622" customFormat="1" ht="48" customHeight="1">
      <c r="C112" s="432" t="s">
        <v>2382</v>
      </c>
      <c r="E112" s="907" t="str">
        <f>'Pension form'!B2</f>
        <v>श्री</v>
      </c>
      <c r="F112" s="623" t="str">
        <f>E107</f>
        <v>सोमनाथ चटर्जी ,कक्ष अधिकारी   पंचायत समिती कळवण नाशिक</v>
      </c>
    </row>
    <row r="113" spans="3:38" s="622" customFormat="1" ht="48" customHeight="1">
      <c r="C113" s="622" t="s">
        <v>2930</v>
      </c>
      <c r="Q113" s="622" t="s">
        <v>2933</v>
      </c>
      <c r="S113" s="622" t="s">
        <v>2933</v>
      </c>
      <c r="V113" s="625" t="s">
        <v>2135</v>
      </c>
      <c r="AA113" s="622" t="s">
        <v>2931</v>
      </c>
    </row>
    <row r="114" spans="3:38" s="622" customFormat="1" ht="48" customHeight="1">
      <c r="C114" s="622" t="s">
        <v>2932</v>
      </c>
    </row>
    <row r="116" spans="3:38">
      <c r="AF116" s="589" t="str">
        <f>AD85</f>
        <v>गट विकास अधिकारी वर्ग 1</v>
      </c>
    </row>
    <row r="117" spans="3:38">
      <c r="AD117" s="589" t="str">
        <f>AA86</f>
        <v>पंचायत समिती</v>
      </c>
      <c r="AI117" s="2" t="str">
        <f>AF86</f>
        <v>कळवण</v>
      </c>
      <c r="AL117" s="38"/>
    </row>
    <row r="118" spans="3:38">
      <c r="AB118" s="38" t="str">
        <f>Z87</f>
        <v xml:space="preserve">तालुका </v>
      </c>
      <c r="AC118" s="38"/>
      <c r="AD118" s="38"/>
      <c r="AE118" s="38"/>
      <c r="AF118" s="38" t="str">
        <f>AD87</f>
        <v>कळवण</v>
      </c>
      <c r="AG118" s="38"/>
      <c r="AH118" s="38"/>
      <c r="AI118" s="38"/>
      <c r="AJ118" s="38"/>
      <c r="AK118" s="38"/>
      <c r="AL118" s="2">
        <f t="shared" ref="AL118" si="4">AI87</f>
        <v>0</v>
      </c>
    </row>
    <row r="121" spans="3:38" s="4" customFormat="1">
      <c r="C121" s="4" t="s">
        <v>6</v>
      </c>
      <c r="E121" s="132" t="str">
        <f>E89</f>
        <v xml:space="preserve"> ¨É </v>
      </c>
      <c r="F121" s="365" t="str">
        <f>F89</f>
        <v>उप मुख्य कार्यकारी अधिकारी (साप्र)</v>
      </c>
      <c r="G121" s="365"/>
      <c r="H121" s="365"/>
      <c r="J121" s="365"/>
      <c r="U121" s="594" t="str">
        <f>T89</f>
        <v>जिल्हा परिषद ,नाशिक</v>
      </c>
    </row>
    <row r="122" spans="3:38" s="4" customFormat="1">
      <c r="E122" s="4" t="str">
        <f>E90</f>
        <v xml:space="preserve"> ªÉÉÆxÉÉ ¨ÉÉÊ½þiÉÒºiÉ´É ºÉÊ´ÉxÉªÉ ºÉÉnù®ú</v>
      </c>
    </row>
  </sheetData>
  <mergeCells count="6">
    <mergeCell ref="AC12:AL12"/>
    <mergeCell ref="C111:E111"/>
    <mergeCell ref="C78:E78"/>
    <mergeCell ref="C45:E45"/>
    <mergeCell ref="C46:H46"/>
    <mergeCell ref="E12:I12"/>
  </mergeCells>
  <pageMargins left="0.35" right="0.25" top="0.35" bottom="0.2" header="0.1" footer="0.1"/>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I49"/>
  <sheetViews>
    <sheetView view="pageBreakPreview" zoomScaleSheetLayoutView="100" workbookViewId="0">
      <selection activeCell="I8" sqref="I8"/>
    </sheetView>
  </sheetViews>
  <sheetFormatPr defaultColWidth="9.109375" defaultRowHeight="21"/>
  <cols>
    <col min="1" max="1" width="9.109375" style="2"/>
    <col min="2" max="3" width="8.88671875"/>
    <col min="4" max="4" width="9.109375" style="2"/>
    <col min="5" max="5" width="13.6640625" style="2" customWidth="1"/>
    <col min="6" max="6" width="9.109375" style="2"/>
    <col min="7" max="7" width="6.44140625" style="2" customWidth="1"/>
    <col min="8" max="8" width="12.44140625" style="2" customWidth="1"/>
    <col min="9" max="9" width="11.33203125" style="2" customWidth="1"/>
    <col min="10" max="16384" width="9.109375" style="2"/>
  </cols>
  <sheetData>
    <row r="1" spans="1:9" ht="36.75" customHeight="1">
      <c r="A1" s="1410" t="s">
        <v>559</v>
      </c>
      <c r="B1" s="1410"/>
      <c r="C1" s="1410"/>
      <c r="D1" s="1410"/>
      <c r="E1" s="1410"/>
      <c r="F1" s="1410"/>
      <c r="G1" s="1410"/>
      <c r="H1" s="1410"/>
      <c r="I1" s="1410"/>
    </row>
    <row r="2" spans="1:9">
      <c r="A2" s="1411" t="s">
        <v>560</v>
      </c>
      <c r="B2" s="1411"/>
      <c r="C2" s="1411"/>
      <c r="D2" s="1411"/>
      <c r="E2" s="1411"/>
      <c r="F2" s="1411"/>
      <c r="G2" s="1411"/>
      <c r="H2" s="1411"/>
      <c r="I2" s="1411"/>
    </row>
    <row r="3" spans="1:9">
      <c r="A3" s="16" t="s">
        <v>561</v>
      </c>
      <c r="C3" s="594" t="str">
        <f>'Pension form'!C2</f>
        <v xml:space="preserve">सोमनाथ चटर्जी </v>
      </c>
    </row>
    <row r="4" spans="1:9">
      <c r="A4" s="16" t="s">
        <v>562</v>
      </c>
      <c r="C4" s="594" t="str">
        <f>'Pension form'!C4</f>
        <v xml:space="preserve">कक्ष अधिकारी </v>
      </c>
      <c r="E4" s="594" t="str">
        <f>'Pension form'!C5</f>
        <v>पंचायत समिती</v>
      </c>
      <c r="H4" s="56" t="str">
        <f>'Pension form'!G4</f>
        <v>कळवण</v>
      </c>
    </row>
    <row r="5" spans="1:9">
      <c r="A5" s="16" t="s">
        <v>563</v>
      </c>
      <c r="E5" s="617" t="str">
        <f>'Pension form'!C11</f>
        <v>Pay Band 2 (9300-34800)  - 4500</v>
      </c>
      <c r="H5" s="917" t="str">
        <f>'Pension form'!D11</f>
        <v>S-16</v>
      </c>
    </row>
    <row r="6" spans="1:9">
      <c r="A6" s="16" t="s">
        <v>564</v>
      </c>
      <c r="E6" s="69">
        <f>'Pension form'!C7</f>
        <v>38047</v>
      </c>
    </row>
    <row r="7" spans="1:9" ht="21.6" thickBot="1">
      <c r="A7" s="16" t="s">
        <v>565</v>
      </c>
      <c r="E7" s="424" t="str">
        <f>'Pension form'!F8</f>
        <v>नियत वयोमानानुसार</v>
      </c>
      <c r="F7" s="38"/>
      <c r="G7" s="1401">
        <f>'Pension form'!C8</f>
        <v>50191</v>
      </c>
      <c r="H7" s="1401"/>
    </row>
    <row r="8" spans="1:9" ht="43.2" customHeight="1">
      <c r="A8" s="1406"/>
      <c r="B8" s="1407"/>
      <c r="C8" s="1407"/>
      <c r="D8" s="1407"/>
      <c r="E8" s="1407"/>
      <c r="F8" s="1407"/>
      <c r="G8" s="1407"/>
      <c r="H8" s="178" t="s">
        <v>520</v>
      </c>
      <c r="I8" s="179" t="s">
        <v>521</v>
      </c>
    </row>
    <row r="9" spans="1:9" ht="27" customHeight="1">
      <c r="A9" s="1404" t="s">
        <v>522</v>
      </c>
      <c r="B9" s="1405"/>
      <c r="C9" s="1405"/>
      <c r="D9" s="1405"/>
      <c r="E9" s="1405"/>
      <c r="F9" s="1405"/>
      <c r="G9" s="1405"/>
      <c r="H9" s="74"/>
      <c r="I9" s="77"/>
    </row>
    <row r="10" spans="1:9">
      <c r="A10" s="1404" t="s">
        <v>523</v>
      </c>
      <c r="B10" s="1405"/>
      <c r="C10" s="1405"/>
      <c r="D10" s="1405"/>
      <c r="E10" s="1405"/>
      <c r="F10" s="1405"/>
      <c r="G10" s="1405"/>
      <c r="H10" s="1402"/>
      <c r="I10" s="1403"/>
    </row>
    <row r="11" spans="1:9" ht="22.5" customHeight="1">
      <c r="A11" s="1404" t="s">
        <v>524</v>
      </c>
      <c r="B11" s="1405"/>
      <c r="C11" s="1405"/>
      <c r="D11" s="1405"/>
      <c r="E11" s="1405"/>
      <c r="F11" s="1405"/>
      <c r="G11" s="1405"/>
      <c r="H11" s="1402"/>
      <c r="I11" s="1403"/>
    </row>
    <row r="12" spans="1:9">
      <c r="A12" s="1404" t="s">
        <v>525</v>
      </c>
      <c r="B12" s="1405"/>
      <c r="C12" s="1405"/>
      <c r="D12" s="1405"/>
      <c r="E12" s="1405"/>
      <c r="F12" s="1405"/>
      <c r="G12" s="1405"/>
      <c r="H12" s="74"/>
      <c r="I12" s="77"/>
    </row>
    <row r="13" spans="1:9" ht="39.75" customHeight="1">
      <c r="A13" s="1404" t="s">
        <v>526</v>
      </c>
      <c r="B13" s="1405"/>
      <c r="C13" s="1405"/>
      <c r="D13" s="1405"/>
      <c r="E13" s="1405"/>
      <c r="F13" s="1405"/>
      <c r="G13" s="1405"/>
      <c r="H13" s="1402"/>
      <c r="I13" s="1403"/>
    </row>
    <row r="14" spans="1:9">
      <c r="A14" s="1404" t="s">
        <v>527</v>
      </c>
      <c r="B14" s="1405"/>
      <c r="C14" s="1405"/>
      <c r="D14" s="1405"/>
      <c r="E14" s="1405"/>
      <c r="F14" s="1405"/>
      <c r="G14" s="1405"/>
      <c r="H14" s="1402"/>
      <c r="I14" s="1403"/>
    </row>
    <row r="15" spans="1:9" ht="42" customHeight="1">
      <c r="A15" s="1404" t="s">
        <v>528</v>
      </c>
      <c r="B15" s="1405"/>
      <c r="C15" s="1405"/>
      <c r="D15" s="1405"/>
      <c r="E15" s="1405"/>
      <c r="F15" s="1405"/>
      <c r="G15" s="1405"/>
      <c r="H15" s="74"/>
      <c r="I15" s="77"/>
    </row>
    <row r="16" spans="1:9">
      <c r="A16" s="1404" t="s">
        <v>529</v>
      </c>
      <c r="B16" s="1405"/>
      <c r="C16" s="1405"/>
      <c r="D16" s="1405"/>
      <c r="E16" s="1405"/>
      <c r="F16" s="1405"/>
      <c r="G16" s="1405"/>
      <c r="H16" s="74"/>
      <c r="I16" s="77"/>
    </row>
    <row r="17" spans="1:9">
      <c r="A17" s="1404" t="s">
        <v>530</v>
      </c>
      <c r="B17" s="1405"/>
      <c r="C17" s="1405"/>
      <c r="D17" s="1405"/>
      <c r="E17" s="1405"/>
      <c r="F17" s="1405"/>
      <c r="G17" s="1405"/>
      <c r="H17" s="74"/>
      <c r="I17" s="77"/>
    </row>
    <row r="18" spans="1:9" ht="28.5" customHeight="1">
      <c r="A18" s="1404" t="s">
        <v>531</v>
      </c>
      <c r="B18" s="1405"/>
      <c r="C18" s="1405"/>
      <c r="D18" s="1405"/>
      <c r="E18" s="1405"/>
      <c r="F18" s="1405"/>
      <c r="G18" s="1405"/>
      <c r="H18" s="74"/>
      <c r="I18" s="77"/>
    </row>
    <row r="19" spans="1:9" ht="29.25" customHeight="1">
      <c r="A19" s="1404" t="s">
        <v>532</v>
      </c>
      <c r="B19" s="1405"/>
      <c r="C19" s="1405"/>
      <c r="D19" s="1405"/>
      <c r="E19" s="1405"/>
      <c r="F19" s="1405"/>
      <c r="G19" s="1405"/>
      <c r="H19" s="74"/>
      <c r="I19" s="77"/>
    </row>
    <row r="20" spans="1:9" ht="42" customHeight="1">
      <c r="A20" s="1404" t="s">
        <v>533</v>
      </c>
      <c r="B20" s="1405"/>
      <c r="C20" s="1405"/>
      <c r="D20" s="1405"/>
      <c r="E20" s="1405"/>
      <c r="F20" s="1405"/>
      <c r="G20" s="1405"/>
      <c r="H20" s="74"/>
      <c r="I20" s="77"/>
    </row>
    <row r="21" spans="1:9" ht="42.75" customHeight="1">
      <c r="A21" s="1404" t="s">
        <v>534</v>
      </c>
      <c r="B21" s="1405"/>
      <c r="C21" s="1405"/>
      <c r="D21" s="1405"/>
      <c r="E21" s="1405"/>
      <c r="F21" s="1405"/>
      <c r="G21" s="1405"/>
      <c r="H21" s="74"/>
      <c r="I21" s="77"/>
    </row>
    <row r="22" spans="1:9" ht="44.25" customHeight="1">
      <c r="A22" s="1404" t="s">
        <v>535</v>
      </c>
      <c r="B22" s="1405"/>
      <c r="C22" s="1405"/>
      <c r="D22" s="1405"/>
      <c r="E22" s="1405"/>
      <c r="F22" s="1405"/>
      <c r="G22" s="1405"/>
      <c r="H22" s="74"/>
      <c r="I22" s="77"/>
    </row>
    <row r="23" spans="1:9" ht="40.5" customHeight="1">
      <c r="A23" s="1404" t="s">
        <v>536</v>
      </c>
      <c r="B23" s="1405"/>
      <c r="C23" s="1405"/>
      <c r="D23" s="1405"/>
      <c r="E23" s="1405"/>
      <c r="F23" s="1405"/>
      <c r="G23" s="1405"/>
      <c r="H23" s="74"/>
      <c r="I23" s="77"/>
    </row>
    <row r="24" spans="1:9">
      <c r="A24" s="1404" t="s">
        <v>537</v>
      </c>
      <c r="B24" s="1405"/>
      <c r="C24" s="1405"/>
      <c r="D24" s="1405"/>
      <c r="E24" s="1405"/>
      <c r="F24" s="1405"/>
      <c r="G24" s="1405"/>
      <c r="H24" s="74"/>
      <c r="I24" s="77"/>
    </row>
    <row r="25" spans="1:9">
      <c r="A25" s="1404" t="s">
        <v>538</v>
      </c>
      <c r="B25" s="1405"/>
      <c r="C25" s="1405"/>
      <c r="D25" s="1405"/>
      <c r="E25" s="1405"/>
      <c r="F25" s="1405"/>
      <c r="G25" s="1405"/>
      <c r="H25" s="74"/>
      <c r="I25" s="77"/>
    </row>
    <row r="26" spans="1:9" ht="39" customHeight="1">
      <c r="A26" s="1404" t="s">
        <v>539</v>
      </c>
      <c r="B26" s="1405"/>
      <c r="C26" s="1405"/>
      <c r="D26" s="1405"/>
      <c r="E26" s="1405"/>
      <c r="F26" s="1405"/>
      <c r="G26" s="1405"/>
      <c r="H26" s="1402"/>
      <c r="I26" s="1403"/>
    </row>
    <row r="27" spans="1:9">
      <c r="A27" s="1404" t="s">
        <v>540</v>
      </c>
      <c r="B27" s="1405"/>
      <c r="C27" s="1405"/>
      <c r="D27" s="1405"/>
      <c r="E27" s="1405"/>
      <c r="F27" s="1405"/>
      <c r="G27" s="1405"/>
      <c r="H27" s="1402"/>
      <c r="I27" s="1403"/>
    </row>
    <row r="28" spans="1:9">
      <c r="A28" s="1404" t="s">
        <v>541</v>
      </c>
      <c r="B28" s="1405"/>
      <c r="C28" s="1405"/>
      <c r="D28" s="1405"/>
      <c r="E28" s="1405"/>
      <c r="F28" s="1405"/>
      <c r="G28" s="1405"/>
      <c r="H28" s="1402"/>
      <c r="I28" s="1403"/>
    </row>
    <row r="29" spans="1:9">
      <c r="A29" s="1404" t="s">
        <v>542</v>
      </c>
      <c r="B29" s="1405"/>
      <c r="C29" s="1405"/>
      <c r="D29" s="1405"/>
      <c r="E29" s="1405"/>
      <c r="F29" s="1405"/>
      <c r="G29" s="1405"/>
      <c r="H29" s="1402"/>
      <c r="I29" s="1403"/>
    </row>
    <row r="30" spans="1:9" ht="56.25" customHeight="1">
      <c r="A30" s="1404" t="s">
        <v>543</v>
      </c>
      <c r="B30" s="1405"/>
      <c r="C30" s="1405"/>
      <c r="D30" s="1405"/>
      <c r="E30" s="1405"/>
      <c r="F30" s="1405"/>
      <c r="G30" s="1405"/>
      <c r="H30" s="74"/>
      <c r="I30" s="77"/>
    </row>
    <row r="31" spans="1:9" ht="41.25" customHeight="1">
      <c r="A31" s="1404" t="s">
        <v>544</v>
      </c>
      <c r="B31" s="1405"/>
      <c r="C31" s="1405"/>
      <c r="D31" s="1405"/>
      <c r="E31" s="1405"/>
      <c r="F31" s="1405"/>
      <c r="G31" s="1405"/>
      <c r="H31" s="74"/>
      <c r="I31" s="77"/>
    </row>
    <row r="32" spans="1:9" ht="36.75" customHeight="1">
      <c r="A32" s="1404" t="s">
        <v>545</v>
      </c>
      <c r="B32" s="1405"/>
      <c r="C32" s="1405"/>
      <c r="D32" s="1405"/>
      <c r="E32" s="1405"/>
      <c r="F32" s="1405"/>
      <c r="G32" s="1405"/>
      <c r="H32" s="74"/>
      <c r="I32" s="77"/>
    </row>
    <row r="33" spans="1:9" ht="37.5" customHeight="1">
      <c r="A33" s="1404" t="s">
        <v>546</v>
      </c>
      <c r="B33" s="1405"/>
      <c r="C33" s="1405"/>
      <c r="D33" s="1405"/>
      <c r="E33" s="1405"/>
      <c r="F33" s="1405"/>
      <c r="G33" s="1405"/>
      <c r="H33" s="74"/>
      <c r="I33" s="77"/>
    </row>
    <row r="34" spans="1:9" ht="40.5" customHeight="1">
      <c r="A34" s="1404" t="s">
        <v>547</v>
      </c>
      <c r="B34" s="1405"/>
      <c r="C34" s="1405"/>
      <c r="D34" s="1405"/>
      <c r="E34" s="1405"/>
      <c r="F34" s="1405"/>
      <c r="G34" s="1405"/>
      <c r="H34" s="74"/>
      <c r="I34" s="77"/>
    </row>
    <row r="35" spans="1:9" ht="42.75" customHeight="1">
      <c r="A35" s="1404" t="s">
        <v>548</v>
      </c>
      <c r="B35" s="1405"/>
      <c r="C35" s="1405"/>
      <c r="D35" s="1405"/>
      <c r="E35" s="1405"/>
      <c r="F35" s="1405"/>
      <c r="G35" s="1405"/>
      <c r="H35" s="74"/>
      <c r="I35" s="77"/>
    </row>
    <row r="36" spans="1:9" ht="49.5" customHeight="1">
      <c r="A36" s="1404" t="s">
        <v>549</v>
      </c>
      <c r="B36" s="1405"/>
      <c r="C36" s="1405"/>
      <c r="D36" s="1405"/>
      <c r="E36" s="1405"/>
      <c r="F36" s="1405"/>
      <c r="G36" s="1405"/>
      <c r="H36" s="74"/>
      <c r="I36" s="77"/>
    </row>
    <row r="37" spans="1:9" ht="39.75" customHeight="1">
      <c r="A37" s="1404" t="s">
        <v>550</v>
      </c>
      <c r="B37" s="1405"/>
      <c r="C37" s="1405"/>
      <c r="D37" s="1405"/>
      <c r="E37" s="1405"/>
      <c r="F37" s="1405"/>
      <c r="G37" s="1405"/>
      <c r="H37" s="74"/>
      <c r="I37" s="77"/>
    </row>
    <row r="38" spans="1:9" ht="31.5" customHeight="1">
      <c r="A38" s="1404" t="s">
        <v>551</v>
      </c>
      <c r="B38" s="1405"/>
      <c r="C38" s="1405"/>
      <c r="D38" s="1405"/>
      <c r="E38" s="1405"/>
      <c r="F38" s="1405"/>
      <c r="G38" s="1405"/>
      <c r="H38" s="74"/>
      <c r="I38" s="77"/>
    </row>
    <row r="39" spans="1:9" ht="38.25" customHeight="1">
      <c r="A39" s="1404" t="s">
        <v>552</v>
      </c>
      <c r="B39" s="1405"/>
      <c r="C39" s="1405"/>
      <c r="D39" s="1405"/>
      <c r="E39" s="1405"/>
      <c r="F39" s="1405"/>
      <c r="G39" s="1405"/>
      <c r="H39" s="74"/>
      <c r="I39" s="77"/>
    </row>
    <row r="40" spans="1:9" ht="39" customHeight="1">
      <c r="A40" s="1404" t="s">
        <v>553</v>
      </c>
      <c r="B40" s="1405"/>
      <c r="C40" s="1405"/>
      <c r="D40" s="1405"/>
      <c r="E40" s="1405"/>
      <c r="F40" s="1405"/>
      <c r="G40" s="1405"/>
      <c r="H40" s="74"/>
      <c r="I40" s="77"/>
    </row>
    <row r="41" spans="1:9" ht="37.5" customHeight="1">
      <c r="A41" s="1404" t="s">
        <v>554</v>
      </c>
      <c r="B41" s="1405"/>
      <c r="C41" s="1405"/>
      <c r="D41" s="1405"/>
      <c r="E41" s="1405"/>
      <c r="F41" s="1405"/>
      <c r="G41" s="1405"/>
      <c r="H41" s="74"/>
      <c r="I41" s="77"/>
    </row>
    <row r="42" spans="1:9" ht="36.75" customHeight="1">
      <c r="A42" s="1404" t="s">
        <v>555</v>
      </c>
      <c r="B42" s="1405"/>
      <c r="C42" s="1405"/>
      <c r="D42" s="1405"/>
      <c r="E42" s="1405"/>
      <c r="F42" s="1405"/>
      <c r="G42" s="1405"/>
      <c r="H42" s="74"/>
      <c r="I42" s="77"/>
    </row>
    <row r="43" spans="1:9" ht="39.75" customHeight="1">
      <c r="A43" s="1404" t="s">
        <v>556</v>
      </c>
      <c r="B43" s="1405"/>
      <c r="C43" s="1405"/>
      <c r="D43" s="1405"/>
      <c r="E43" s="1405"/>
      <c r="F43" s="1405"/>
      <c r="G43" s="1405"/>
      <c r="H43" s="74"/>
      <c r="I43" s="77"/>
    </row>
    <row r="44" spans="1:9" ht="38.25" customHeight="1">
      <c r="A44" s="1404" t="s">
        <v>557</v>
      </c>
      <c r="B44" s="1405"/>
      <c r="C44" s="1405"/>
      <c r="D44" s="1405"/>
      <c r="E44" s="1405"/>
      <c r="F44" s="1405"/>
      <c r="G44" s="1405"/>
      <c r="H44" s="74"/>
      <c r="I44" s="77"/>
    </row>
    <row r="45" spans="1:9" ht="61.8" customHeight="1" thickBot="1">
      <c r="A45" s="1408" t="s">
        <v>558</v>
      </c>
      <c r="B45" s="1409"/>
      <c r="C45" s="1409"/>
      <c r="D45" s="1409"/>
      <c r="E45" s="1409"/>
      <c r="F45" s="1409"/>
      <c r="G45" s="1409"/>
      <c r="H45" s="80"/>
      <c r="I45" s="180"/>
    </row>
    <row r="48" spans="1:9">
      <c r="H48" s="589" t="str">
        <f>'Form 42'!K20</f>
        <v>गट विकास अधिकारी वर्ग 1</v>
      </c>
    </row>
    <row r="49" spans="7:9">
      <c r="G49" s="840" t="str">
        <f>'Form 42'!K21</f>
        <v>पंचायत समिती</v>
      </c>
      <c r="I49" s="56" t="str">
        <f>'Non Drawl letter'!AI117</f>
        <v>कळवण</v>
      </c>
    </row>
  </sheetData>
  <mergeCells count="47">
    <mergeCell ref="A43:G43"/>
    <mergeCell ref="A44:G44"/>
    <mergeCell ref="A45:G45"/>
    <mergeCell ref="A1:I1"/>
    <mergeCell ref="A2:I2"/>
    <mergeCell ref="A37:G37"/>
    <mergeCell ref="A38:G38"/>
    <mergeCell ref="A39:G39"/>
    <mergeCell ref="A40:G40"/>
    <mergeCell ref="A41:G41"/>
    <mergeCell ref="A42:G42"/>
    <mergeCell ref="A32:G32"/>
    <mergeCell ref="A31:G31"/>
    <mergeCell ref="A33:G33"/>
    <mergeCell ref="A34:G34"/>
    <mergeCell ref="A35:G35"/>
    <mergeCell ref="A22:G22"/>
    <mergeCell ref="A23:G23"/>
    <mergeCell ref="A24:G24"/>
    <mergeCell ref="A36:G36"/>
    <mergeCell ref="A26:G26"/>
    <mergeCell ref="A27:G27"/>
    <mergeCell ref="A28:G28"/>
    <mergeCell ref="A29:G29"/>
    <mergeCell ref="A30:G30"/>
    <mergeCell ref="A21:G21"/>
    <mergeCell ref="A8:G8"/>
    <mergeCell ref="A9:G9"/>
    <mergeCell ref="A10:G10"/>
    <mergeCell ref="A11:G11"/>
    <mergeCell ref="A12:G12"/>
    <mergeCell ref="G7:H7"/>
    <mergeCell ref="H26:H29"/>
    <mergeCell ref="I26:I29"/>
    <mergeCell ref="A13:G13"/>
    <mergeCell ref="H10:H11"/>
    <mergeCell ref="I10:I11"/>
    <mergeCell ref="H13:H14"/>
    <mergeCell ref="I13:I14"/>
    <mergeCell ref="A25:G25"/>
    <mergeCell ref="A14:G14"/>
    <mergeCell ref="A15:G15"/>
    <mergeCell ref="A16:G16"/>
    <mergeCell ref="A17:G17"/>
    <mergeCell ref="A18:G18"/>
    <mergeCell ref="A19:G19"/>
    <mergeCell ref="A20:G20"/>
  </mergeCells>
  <pageMargins left="0.78740157480314965" right="0.19685039370078741" top="0.31496062992125984" bottom="0.31496062992125984" header="0.31496062992125984" footer="0.31496062992125984"/>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O80"/>
  <sheetViews>
    <sheetView view="pageBreakPreview" zoomScale="110" zoomScaleSheetLayoutView="110" workbookViewId="0"/>
  </sheetViews>
  <sheetFormatPr defaultColWidth="9.109375" defaultRowHeight="21"/>
  <cols>
    <col min="1" max="1" width="2.6640625" style="2" customWidth="1"/>
    <col min="2" max="2" width="2.5546875" style="2" customWidth="1"/>
    <col min="3" max="3" width="5" style="2" customWidth="1"/>
    <col min="4" max="4" width="5.6640625" style="2" customWidth="1"/>
    <col min="5" max="5" width="5.5546875" style="2" customWidth="1"/>
    <col min="6" max="6" width="9.109375" style="2"/>
    <col min="7" max="7" width="4.33203125" style="2" customWidth="1"/>
    <col min="8" max="8" width="6.33203125" style="2" customWidth="1"/>
    <col min="9" max="9" width="9.109375" style="2"/>
    <col min="10" max="10" width="6.44140625" style="2" customWidth="1"/>
    <col min="11" max="11" width="8.44140625" style="2" customWidth="1"/>
    <col min="12" max="12" width="6.33203125" style="2" customWidth="1"/>
    <col min="13" max="13" width="5.5546875" style="2" customWidth="1"/>
    <col min="14" max="14" width="6.109375" style="2" customWidth="1"/>
    <col min="15" max="16384" width="9.109375" style="2"/>
  </cols>
  <sheetData>
    <row r="1" spans="3:15" ht="25.8">
      <c r="C1" s="1412" t="s">
        <v>11</v>
      </c>
      <c r="D1" s="1412"/>
      <c r="E1" s="1412"/>
      <c r="F1" s="1412"/>
      <c r="G1" s="1412"/>
      <c r="H1" s="1412"/>
      <c r="I1" s="1412"/>
      <c r="J1" s="1412"/>
      <c r="K1" s="1412"/>
    </row>
    <row r="2" spans="3:15">
      <c r="C2" s="1414" t="s">
        <v>12</v>
      </c>
      <c r="D2" s="1414"/>
      <c r="E2" s="1414"/>
      <c r="F2" s="1414"/>
      <c r="G2" s="1414"/>
      <c r="H2" s="1414"/>
      <c r="I2" s="1414"/>
      <c r="J2" s="1414"/>
      <c r="K2" s="1414"/>
      <c r="L2" s="1414"/>
      <c r="M2" s="1414"/>
      <c r="N2" s="1414"/>
      <c r="O2" s="1414"/>
    </row>
    <row r="3" spans="3:15" ht="34.5" customHeight="1">
      <c r="C3" s="702" t="s">
        <v>13</v>
      </c>
      <c r="D3" s="702"/>
      <c r="E3" s="702"/>
      <c r="F3" s="702"/>
      <c r="G3" s="702"/>
      <c r="H3" s="702"/>
      <c r="I3" s="702"/>
      <c r="J3" s="702"/>
      <c r="K3" s="702"/>
      <c r="L3" s="622"/>
      <c r="M3" s="622"/>
      <c r="N3" s="622"/>
      <c r="O3" s="622"/>
    </row>
    <row r="4" spans="3:15">
      <c r="I4" s="423" t="str">
        <f>'Pension form'!K4</f>
        <v>जाक्र/    सामन्य प्रशासन/अस्था  /आरआर/        /20</v>
      </c>
      <c r="J4" s="38"/>
    </row>
    <row r="5" spans="3:15">
      <c r="I5" s="943" t="str">
        <f>'Pension form'!K5</f>
        <v>पंचायत समिती कळवण नाशिक</v>
      </c>
    </row>
    <row r="6" spans="3:15">
      <c r="I6" s="423" t="str">
        <f>'Non Drawl letter'!T3</f>
        <v>Ênù:-   /     /</v>
      </c>
    </row>
    <row r="7" spans="3:15">
      <c r="C7" s="2" t="s">
        <v>0</v>
      </c>
      <c r="I7" s="423"/>
    </row>
    <row r="8" spans="3:15">
      <c r="D8" s="947" t="s">
        <v>2084</v>
      </c>
      <c r="E8" s="38" t="str">
        <f>'Pension form'!C18</f>
        <v>उप मुख्य कार्यकारी अधिकारी (साप्र)</v>
      </c>
      <c r="F8" s="38"/>
    </row>
    <row r="9" spans="3:15">
      <c r="E9" s="38" t="str">
        <f>'Pension form'!D18</f>
        <v>जिल्हा परिषद ,नाशिक</v>
      </c>
      <c r="F9" s="38"/>
    </row>
    <row r="10" spans="3:15">
      <c r="C10" s="594"/>
      <c r="D10" s="38"/>
    </row>
    <row r="11" spans="3:15" ht="24.75" customHeight="1">
      <c r="D11" s="842" t="s">
        <v>909</v>
      </c>
      <c r="E11" s="621" t="str">
        <f>'Pension form'!I14</f>
        <v>सोमनाथ चटर्जी ,कक्ष अधिकारी   पंचायत समिती कळवण नाशिक</v>
      </c>
      <c r="F11" s="622"/>
      <c r="G11" s="622"/>
      <c r="H11" s="621"/>
      <c r="I11" s="622"/>
      <c r="J11" s="622"/>
      <c r="K11" s="622"/>
      <c r="M11" s="622"/>
      <c r="N11" s="622"/>
    </row>
    <row r="12" spans="3:15" ht="24.75" customHeight="1">
      <c r="E12" s="916" t="s">
        <v>2919</v>
      </c>
    </row>
    <row r="13" spans="3:15" ht="24.75" customHeight="1">
      <c r="E13" s="916"/>
    </row>
    <row r="14" spans="3:15">
      <c r="C14" s="1" t="s">
        <v>14</v>
      </c>
    </row>
    <row r="15" spans="3:15" ht="27.75" customHeight="1">
      <c r="E15" s="676" t="str">
        <f>'Pension form'!B2</f>
        <v>श्री</v>
      </c>
      <c r="F15" s="602" t="str">
        <f>'Pension form'!I14</f>
        <v>सोमनाथ चटर्जी ,कक्ष अधिकारी   पंचायत समिती कळवण नाशिक</v>
      </c>
      <c r="I15" s="602"/>
    </row>
    <row r="16" spans="3:15" ht="27.75" customHeight="1">
      <c r="C16" s="602"/>
      <c r="D16" s="2" t="s">
        <v>2920</v>
      </c>
      <c r="F16" s="9"/>
    </row>
    <row r="17" spans="1:11" ht="27.75" customHeight="1">
      <c r="D17" s="2" t="s">
        <v>15</v>
      </c>
    </row>
    <row r="18" spans="1:11" s="5" customFormat="1" ht="36.75" customHeight="1">
      <c r="A18" s="683"/>
      <c r="B18" s="708"/>
      <c r="D18" s="432" t="s">
        <v>2430</v>
      </c>
    </row>
    <row r="19" spans="1:11" ht="36.75" customHeight="1">
      <c r="C19" s="596"/>
      <c r="D19" s="2" t="s">
        <v>2921</v>
      </c>
    </row>
    <row r="20" spans="1:11">
      <c r="C20" s="1" t="s">
        <v>61</v>
      </c>
      <c r="D20" s="2" t="s">
        <v>2922</v>
      </c>
    </row>
    <row r="22" spans="1:11">
      <c r="C22" s="974" t="s">
        <v>2996</v>
      </c>
      <c r="D22" s="1417" t="s">
        <v>16</v>
      </c>
      <c r="E22" s="1417"/>
      <c r="F22" s="1417"/>
      <c r="G22" s="1417"/>
      <c r="H22" s="1417"/>
      <c r="I22" s="1417"/>
      <c r="J22" s="1417"/>
      <c r="K22" s="973" t="s">
        <v>23</v>
      </c>
    </row>
    <row r="23" spans="1:11">
      <c r="C23" s="923">
        <v>1</v>
      </c>
      <c r="D23" s="1413" t="s">
        <v>901</v>
      </c>
      <c r="E23" s="1413"/>
      <c r="F23" s="1413"/>
      <c r="G23" s="1413"/>
      <c r="H23" s="1413"/>
      <c r="I23" s="1413"/>
      <c r="J23" s="1413"/>
      <c r="K23" s="938">
        <f>'Pension form'!D56</f>
        <v>0</v>
      </c>
    </row>
    <row r="24" spans="1:11">
      <c r="C24" s="923">
        <v>2</v>
      </c>
      <c r="D24" s="1413" t="s">
        <v>17</v>
      </c>
      <c r="E24" s="1413"/>
      <c r="F24" s="1413"/>
      <c r="G24" s="1413"/>
      <c r="H24" s="1413"/>
      <c r="I24" s="1413"/>
      <c r="J24" s="1413"/>
      <c r="K24" s="938">
        <v>0</v>
      </c>
    </row>
    <row r="25" spans="1:11">
      <c r="C25" s="923">
        <v>3</v>
      </c>
      <c r="D25" s="1413" t="s">
        <v>25</v>
      </c>
      <c r="E25" s="1413"/>
      <c r="F25" s="1413"/>
      <c r="G25" s="1413"/>
      <c r="H25" s="1413"/>
      <c r="I25" s="1413"/>
      <c r="J25" s="1413"/>
      <c r="K25" s="938"/>
    </row>
    <row r="26" spans="1:11">
      <c r="C26" s="923">
        <v>4</v>
      </c>
      <c r="D26" s="1418" t="s">
        <v>18</v>
      </c>
      <c r="E26" s="1418"/>
      <c r="F26" s="1418"/>
      <c r="G26" s="1418"/>
      <c r="H26" s="1418"/>
      <c r="I26" s="1418"/>
      <c r="J26" s="1418"/>
      <c r="K26" s="938"/>
    </row>
    <row r="27" spans="1:11">
      <c r="C27" s="1416">
        <v>5</v>
      </c>
      <c r="D27" s="972" t="s">
        <v>19</v>
      </c>
      <c r="E27" s="701"/>
      <c r="F27" s="968"/>
      <c r="G27" s="701"/>
      <c r="H27" s="701"/>
      <c r="I27" s="701"/>
      <c r="J27" s="701"/>
      <c r="K27" s="938"/>
    </row>
    <row r="28" spans="1:11" s="3" customFormat="1">
      <c r="C28" s="1416"/>
      <c r="D28" s="1419" t="s">
        <v>20</v>
      </c>
      <c r="E28" s="1419"/>
      <c r="F28" s="1419"/>
      <c r="G28" s="1419"/>
      <c r="H28" s="1419"/>
      <c r="I28" s="1419"/>
      <c r="J28" s="1419"/>
      <c r="K28" s="938"/>
    </row>
    <row r="29" spans="1:11" s="5" customFormat="1">
      <c r="A29" s="683"/>
      <c r="B29" s="708"/>
      <c r="C29" s="923">
        <v>6</v>
      </c>
      <c r="D29" s="1413" t="s">
        <v>21</v>
      </c>
      <c r="E29" s="1413"/>
      <c r="F29" s="1413"/>
      <c r="G29" s="1413"/>
      <c r="H29" s="1413"/>
      <c r="I29" s="1413"/>
      <c r="J29" s="1413"/>
      <c r="K29" s="938">
        <v>0</v>
      </c>
    </row>
    <row r="30" spans="1:11">
      <c r="C30" s="923">
        <v>7</v>
      </c>
      <c r="D30" s="1413" t="s">
        <v>26</v>
      </c>
      <c r="E30" s="1413"/>
      <c r="F30" s="1413"/>
      <c r="G30" s="1413"/>
      <c r="H30" s="1413"/>
      <c r="I30" s="1413"/>
      <c r="J30" s="1413"/>
      <c r="K30" s="938"/>
    </row>
    <row r="31" spans="1:11">
      <c r="C31" s="13"/>
      <c r="D31" s="1413" t="s">
        <v>22</v>
      </c>
      <c r="E31" s="1413"/>
      <c r="F31" s="1413"/>
      <c r="G31" s="1413"/>
      <c r="H31" s="1413"/>
      <c r="I31" s="1413"/>
      <c r="J31" s="1413"/>
      <c r="K31" s="938"/>
    </row>
    <row r="32" spans="1:11">
      <c r="C32" s="11"/>
      <c r="D32" s="1415" t="s">
        <v>24</v>
      </c>
      <c r="E32" s="1415"/>
      <c r="F32" s="1415"/>
      <c r="G32" s="1415"/>
      <c r="H32" s="1415"/>
      <c r="I32" s="1415"/>
      <c r="J32" s="1415"/>
      <c r="K32" s="924">
        <f>SUM(K23:K31)</f>
        <v>0</v>
      </c>
    </row>
    <row r="33" spans="1:15">
      <c r="C33" s="849" t="s">
        <v>2370</v>
      </c>
      <c r="D33" s="602" t="str">
        <f>F15</f>
        <v>सोमनाथ चटर्जी ,कक्ष अधिकारी   पंचायत समिती कळवण नाशिक</v>
      </c>
      <c r="E33" s="56"/>
      <c r="F33" s="56"/>
      <c r="G33" s="38"/>
      <c r="H33" s="56"/>
      <c r="I33" s="56"/>
      <c r="J33" s="56"/>
      <c r="K33" s="602"/>
      <c r="L33" s="56"/>
      <c r="M33" s="56"/>
      <c r="N33" s="56"/>
      <c r="O33" s="56"/>
    </row>
    <row r="34" spans="1:15">
      <c r="C34" s="1" t="s">
        <v>2923</v>
      </c>
      <c r="D34" s="56"/>
      <c r="E34" s="56"/>
      <c r="F34" s="56"/>
      <c r="G34" s="56"/>
      <c r="H34" s="56"/>
      <c r="I34" s="56"/>
      <c r="J34" s="56"/>
      <c r="K34" s="56"/>
      <c r="L34" s="56"/>
      <c r="M34" s="56"/>
      <c r="N34" s="56"/>
      <c r="O34" s="56"/>
    </row>
    <row r="35" spans="1:15">
      <c r="C35" s="56" t="s">
        <v>31</v>
      </c>
      <c r="D35" s="56" t="s">
        <v>32</v>
      </c>
      <c r="E35" s="56"/>
      <c r="F35" s="56"/>
      <c r="G35" s="56"/>
      <c r="H35" s="56"/>
      <c r="I35" s="56"/>
      <c r="J35" s="56"/>
      <c r="K35" s="56"/>
      <c r="L35" s="56"/>
      <c r="M35" s="56"/>
      <c r="N35" s="56"/>
      <c r="O35" s="56"/>
    </row>
    <row r="36" spans="1:15">
      <c r="C36" s="1" t="s">
        <v>2429</v>
      </c>
      <c r="D36" s="56"/>
      <c r="E36" s="56"/>
      <c r="F36" s="56"/>
      <c r="G36" s="56"/>
      <c r="H36" s="56"/>
      <c r="I36" s="56"/>
      <c r="J36" s="56"/>
      <c r="K36" s="56"/>
      <c r="L36" s="56"/>
      <c r="M36" s="56"/>
      <c r="N36" s="56"/>
      <c r="O36" s="56"/>
    </row>
    <row r="37" spans="1:15">
      <c r="C37" s="1" t="s">
        <v>2436</v>
      </c>
      <c r="D37" s="56"/>
      <c r="E37" s="56" t="s">
        <v>27</v>
      </c>
      <c r="F37" s="56"/>
      <c r="G37" s="56" t="s">
        <v>28</v>
      </c>
      <c r="I37" s="56" t="s">
        <v>29</v>
      </c>
      <c r="J37" s="56" t="s">
        <v>30</v>
      </c>
      <c r="K37" s="56" t="s">
        <v>33</v>
      </c>
      <c r="L37" s="56"/>
      <c r="M37" s="56"/>
      <c r="N37" s="56"/>
      <c r="O37" s="56"/>
    </row>
    <row r="38" spans="1:15">
      <c r="C38" s="1" t="s">
        <v>34</v>
      </c>
      <c r="D38" s="56"/>
      <c r="E38" s="56"/>
      <c r="F38" s="56"/>
      <c r="G38" s="56"/>
      <c r="H38" s="56"/>
      <c r="I38" s="56"/>
      <c r="J38" s="56"/>
      <c r="K38" s="56"/>
      <c r="L38" s="56"/>
      <c r="M38" s="56"/>
      <c r="N38" s="56"/>
      <c r="O38" s="56"/>
    </row>
    <row r="39" spans="1:15" s="5" customFormat="1">
      <c r="A39" s="683"/>
      <c r="B39" s="708"/>
      <c r="C39" s="709" t="s">
        <v>2434</v>
      </c>
    </row>
    <row r="40" spans="1:15">
      <c r="C40" s="343" t="s">
        <v>2435</v>
      </c>
    </row>
    <row r="41" spans="1:15">
      <c r="C41" s="709" t="s">
        <v>2364</v>
      </c>
    </row>
    <row r="42" spans="1:15">
      <c r="C42" s="709" t="s">
        <v>2433</v>
      </c>
    </row>
    <row r="43" spans="1:15">
      <c r="C43" s="848" t="s">
        <v>2427</v>
      </c>
      <c r="D43" s="1"/>
      <c r="E43" s="1"/>
      <c r="F43" s="1"/>
      <c r="G43" s="1"/>
      <c r="H43" s="1"/>
      <c r="I43" s="1"/>
      <c r="J43" s="1"/>
      <c r="K43" s="1"/>
      <c r="L43" s="1"/>
      <c r="M43" s="1"/>
      <c r="N43" s="1"/>
    </row>
    <row r="44" spans="1:15" ht="20.25" customHeight="1">
      <c r="C44" s="1" t="s">
        <v>2428</v>
      </c>
      <c r="D44" s="1"/>
      <c r="E44" s="1"/>
      <c r="F44" s="1"/>
      <c r="G44" s="1"/>
      <c r="H44" s="1"/>
      <c r="I44" s="1"/>
      <c r="J44" s="1"/>
      <c r="K44" s="1"/>
      <c r="L44" s="1"/>
      <c r="M44" s="1"/>
      <c r="N44" s="1"/>
    </row>
    <row r="45" spans="1:15">
      <c r="C45" s="1"/>
      <c r="D45" s="1"/>
      <c r="E45" s="1"/>
      <c r="F45" s="1"/>
      <c r="G45" s="1"/>
      <c r="H45" s="1"/>
      <c r="I45" s="1"/>
      <c r="J45" s="1"/>
      <c r="K45" s="1"/>
      <c r="L45" s="1"/>
      <c r="M45" s="1"/>
      <c r="N45" s="1"/>
    </row>
    <row r="46" spans="1:15">
      <c r="C46" s="1"/>
      <c r="D46" s="1"/>
      <c r="E46" s="1"/>
      <c r="F46" s="1"/>
      <c r="G46" s="1"/>
      <c r="H46" s="1"/>
      <c r="I46" s="1"/>
      <c r="J46" s="1"/>
      <c r="K46" s="1"/>
      <c r="L46" s="1"/>
      <c r="M46" s="1"/>
      <c r="N46" s="1"/>
    </row>
    <row r="48" spans="1:15">
      <c r="I48" s="38"/>
      <c r="J48" s="38"/>
      <c r="L48" s="954" t="str">
        <f>'Pension form'!D17</f>
        <v>गट विकास अधिकारी वर्ग 1</v>
      </c>
      <c r="M48" s="38"/>
    </row>
    <row r="49" spans="3:13">
      <c r="C49" s="16" t="s">
        <v>35</v>
      </c>
      <c r="I49" s="38"/>
      <c r="J49" s="38"/>
      <c r="L49" s="955" t="str">
        <f>'Pension form'!H5</f>
        <v>पंचायत समिती</v>
      </c>
      <c r="M49" s="38" t="str">
        <f>'Tapasani Suchi'!I49</f>
        <v>कळवण</v>
      </c>
    </row>
    <row r="50" spans="3:13" ht="17.25" customHeight="1">
      <c r="C50" s="17" t="s">
        <v>36</v>
      </c>
    </row>
    <row r="51" spans="3:13" ht="17.25" customHeight="1">
      <c r="C51" s="17" t="s">
        <v>37</v>
      </c>
    </row>
    <row r="52" spans="3:13" ht="17.25" customHeight="1">
      <c r="C52" s="17" t="s">
        <v>39</v>
      </c>
    </row>
    <row r="53" spans="3:13" ht="17.25" customHeight="1">
      <c r="C53" s="709" t="s">
        <v>40</v>
      </c>
    </row>
    <row r="54" spans="3:13" ht="17.25" customHeight="1">
      <c r="C54" s="17" t="s">
        <v>38</v>
      </c>
    </row>
    <row r="55" spans="3:13" ht="17.25" customHeight="1">
      <c r="C55" s="710" t="s">
        <v>2363</v>
      </c>
    </row>
    <row r="56" spans="3:13" ht="17.25" customHeight="1">
      <c r="C56" s="709" t="s">
        <v>2349</v>
      </c>
    </row>
    <row r="57" spans="3:13" ht="17.25" customHeight="1">
      <c r="C57" s="344" t="s">
        <v>2348</v>
      </c>
    </row>
    <row r="58" spans="3:13" ht="17.25" customHeight="1">
      <c r="C58" s="709" t="s">
        <v>2431</v>
      </c>
    </row>
    <row r="59" spans="3:13" ht="17.25" customHeight="1">
      <c r="C59" s="709" t="s">
        <v>2350</v>
      </c>
    </row>
    <row r="60" spans="3:13" ht="17.25" customHeight="1">
      <c r="C60" s="709" t="s">
        <v>2432</v>
      </c>
    </row>
    <row r="61" spans="3:13" ht="17.25" customHeight="1">
      <c r="C61" s="709" t="s">
        <v>2354</v>
      </c>
    </row>
    <row r="62" spans="3:13" ht="17.25" customHeight="1">
      <c r="C62" s="710" t="s">
        <v>2356</v>
      </c>
    </row>
    <row r="63" spans="3:13" ht="17.25" customHeight="1">
      <c r="C63" s="709" t="s">
        <v>2355</v>
      </c>
    </row>
    <row r="64" spans="3:13" ht="17.25" customHeight="1">
      <c r="C64" s="710" t="s">
        <v>2358</v>
      </c>
    </row>
    <row r="65" spans="3:3" ht="17.25" customHeight="1">
      <c r="C65" s="709" t="s">
        <v>2357</v>
      </c>
    </row>
    <row r="66" spans="3:3" ht="17.25" customHeight="1">
      <c r="C66" s="1" t="s">
        <v>2360</v>
      </c>
    </row>
    <row r="67" spans="3:3" ht="17.25" customHeight="1">
      <c r="C67" s="709" t="s">
        <v>2359</v>
      </c>
    </row>
    <row r="68" spans="3:3" ht="17.25" customHeight="1">
      <c r="C68" s="710" t="s">
        <v>2362</v>
      </c>
    </row>
    <row r="69" spans="3:3" ht="17.25" customHeight="1">
      <c r="C69" s="1" t="s">
        <v>2361</v>
      </c>
    </row>
    <row r="70" spans="3:3" ht="17.25" customHeight="1">
      <c r="C70" s="18" t="s">
        <v>2347</v>
      </c>
    </row>
    <row r="71" spans="3:3" ht="17.25" customHeight="1">
      <c r="C71" s="709" t="s">
        <v>2369</v>
      </c>
    </row>
    <row r="72" spans="3:3" ht="17.25" customHeight="1">
      <c r="C72" s="709" t="s">
        <v>2368</v>
      </c>
    </row>
    <row r="73" spans="3:3" ht="17.25" customHeight="1">
      <c r="C73" s="104" t="s">
        <v>2346</v>
      </c>
    </row>
    <row r="74" spans="3:3" ht="17.25" customHeight="1">
      <c r="C74" s="20" t="s">
        <v>2351</v>
      </c>
    </row>
    <row r="75" spans="3:3" ht="17.25" customHeight="1">
      <c r="C75" s="20" t="s">
        <v>2352</v>
      </c>
    </row>
    <row r="76" spans="3:3" ht="17.25" customHeight="1">
      <c r="C76" s="847" t="s">
        <v>2353</v>
      </c>
    </row>
    <row r="77" spans="3:3" ht="17.25" customHeight="1">
      <c r="C77" s="19" t="s">
        <v>2366</v>
      </c>
    </row>
    <row r="78" spans="3:3" ht="17.25" customHeight="1">
      <c r="C78" s="709" t="s">
        <v>2365</v>
      </c>
    </row>
    <row r="79" spans="3:3" ht="17.25" customHeight="1">
      <c r="C79" s="709" t="s">
        <v>2367</v>
      </c>
    </row>
    <row r="80" spans="3:3">
      <c r="C80" s="2" t="s">
        <v>478</v>
      </c>
    </row>
  </sheetData>
  <mergeCells count="13">
    <mergeCell ref="C1:K1"/>
    <mergeCell ref="D23:J23"/>
    <mergeCell ref="D24:J24"/>
    <mergeCell ref="C2:O2"/>
    <mergeCell ref="D32:J32"/>
    <mergeCell ref="C27:C28"/>
    <mergeCell ref="D22:J22"/>
    <mergeCell ref="D26:J26"/>
    <mergeCell ref="D28:J28"/>
    <mergeCell ref="D29:J29"/>
    <mergeCell ref="D30:J30"/>
    <mergeCell ref="D31:J31"/>
    <mergeCell ref="D25:J25"/>
  </mergeCells>
  <pageMargins left="0.5" right="0.2" top="0.3" bottom="0.3" header="0.1" footer="0.1"/>
  <pageSetup paperSize="9" orientation="portrait" verticalDpi="3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M192"/>
  <sheetViews>
    <sheetView view="pageBreakPreview" topLeftCell="A176" zoomScaleSheetLayoutView="100" workbookViewId="0">
      <selection activeCell="C195" sqref="C195"/>
    </sheetView>
  </sheetViews>
  <sheetFormatPr defaultColWidth="9.109375" defaultRowHeight="21"/>
  <cols>
    <col min="1" max="1" width="4" style="2" customWidth="1"/>
    <col min="2" max="2" width="9.109375" style="2"/>
    <col min="3" max="3" width="6.44140625" style="2" customWidth="1"/>
    <col min="4" max="4" width="7.44140625" style="2" customWidth="1"/>
    <col min="5" max="6" width="9.109375" style="2"/>
    <col min="7" max="7" width="8.33203125" style="2" customWidth="1"/>
    <col min="8" max="8" width="10.109375" style="2" customWidth="1"/>
    <col min="9" max="9" width="9.109375" style="2"/>
    <col min="10" max="10" width="11.109375" style="2" customWidth="1"/>
    <col min="11" max="11" width="3" style="2" customWidth="1"/>
    <col min="12" max="12" width="3.109375" style="2" customWidth="1"/>
    <col min="13" max="14" width="2.5546875" style="2" customWidth="1"/>
    <col min="15" max="15" width="4.109375" style="2" customWidth="1"/>
    <col min="16" max="16384" width="9.109375" style="2"/>
  </cols>
  <sheetData>
    <row r="1" spans="1:13" ht="25.8">
      <c r="A1" s="1412" t="s">
        <v>41</v>
      </c>
      <c r="B1" s="1412"/>
      <c r="C1" s="1412"/>
      <c r="D1" s="1412"/>
      <c r="E1" s="1412"/>
      <c r="F1" s="1412"/>
      <c r="G1" s="1412"/>
      <c r="H1" s="1412"/>
      <c r="I1" s="1412"/>
    </row>
    <row r="2" spans="1:13">
      <c r="A2" s="10" t="s">
        <v>42</v>
      </c>
      <c r="B2" s="10"/>
      <c r="C2" s="10"/>
      <c r="D2" s="10"/>
      <c r="E2" s="10"/>
      <c r="F2" s="10"/>
      <c r="G2" s="10"/>
      <c r="H2" s="10"/>
      <c r="I2" s="10"/>
    </row>
    <row r="3" spans="1:13" ht="35.25" customHeight="1">
      <c r="A3" s="1423" t="s">
        <v>43</v>
      </c>
      <c r="B3" s="1423"/>
      <c r="C3" s="1423"/>
      <c r="D3" s="1423"/>
      <c r="E3" s="1423"/>
      <c r="F3" s="1423"/>
      <c r="G3" s="1423"/>
      <c r="H3" s="1423"/>
      <c r="I3" s="1423"/>
      <c r="J3" s="1423"/>
      <c r="K3" s="1423"/>
      <c r="L3" s="1423"/>
    </row>
    <row r="4" spans="1:13">
      <c r="A4" s="4">
        <v>1</v>
      </c>
      <c r="B4" s="4" t="s">
        <v>44</v>
      </c>
      <c r="H4" s="56" t="str">
        <f>'Pension form'!C2</f>
        <v xml:space="preserve">सोमनाथ चटर्जी </v>
      </c>
    </row>
    <row r="5" spans="1:13">
      <c r="A5" s="4">
        <v>2</v>
      </c>
      <c r="B5" s="2" t="s">
        <v>45</v>
      </c>
      <c r="H5" s="1422">
        <f>'Pension form'!C6</f>
        <v>29000</v>
      </c>
      <c r="I5" s="1422"/>
    </row>
    <row r="6" spans="1:13">
      <c r="A6" s="4"/>
      <c r="B6" s="2" t="s">
        <v>46</v>
      </c>
      <c r="H6" s="1422">
        <f>'Pension form'!C8</f>
        <v>50191</v>
      </c>
      <c r="I6" s="1422"/>
    </row>
    <row r="7" spans="1:13">
      <c r="A7" s="2">
        <v>3</v>
      </c>
      <c r="B7" s="2" t="s">
        <v>47</v>
      </c>
      <c r="H7" s="2" t="s">
        <v>1000</v>
      </c>
    </row>
    <row r="8" spans="1:13">
      <c r="B8" s="5" t="s">
        <v>48</v>
      </c>
    </row>
    <row r="9" spans="1:13">
      <c r="A9" s="1">
        <v>4</v>
      </c>
      <c r="B9" s="2" t="s">
        <v>2437</v>
      </c>
      <c r="H9" s="2" t="str">
        <f>H7</f>
        <v>ºÉÉä¤ÉiÉ VÉÉäb÷±Éä±Éä +É½äþiÉ</v>
      </c>
    </row>
    <row r="10" spans="1:13">
      <c r="A10" s="1"/>
      <c r="B10" s="1" t="s">
        <v>49</v>
      </c>
    </row>
    <row r="11" spans="1:13">
      <c r="B11" s="2" t="s">
        <v>50</v>
      </c>
      <c r="D11" s="9"/>
    </row>
    <row r="12" spans="1:13">
      <c r="A12" s="2">
        <v>5</v>
      </c>
      <c r="B12" s="2" t="s">
        <v>51</v>
      </c>
      <c r="H12" s="2" t="str">
        <f>H9</f>
        <v>ºÉÉä¤ÉiÉ VÉÉäb÷±Éä±Éä +É½äþiÉ</v>
      </c>
    </row>
    <row r="13" spans="1:13" s="5" customFormat="1">
      <c r="B13" s="8" t="s">
        <v>52</v>
      </c>
      <c r="H13" s="927"/>
      <c r="I13" s="927"/>
      <c r="J13" s="927"/>
      <c r="K13" s="927"/>
      <c r="L13" s="927"/>
      <c r="M13" s="927"/>
    </row>
    <row r="14" spans="1:13">
      <c r="B14" s="2" t="s">
        <v>53</v>
      </c>
    </row>
    <row r="15" spans="1:13">
      <c r="A15" s="2">
        <v>6</v>
      </c>
      <c r="B15" s="1" t="s">
        <v>54</v>
      </c>
      <c r="G15" s="4"/>
      <c r="H15" s="2" t="str">
        <f>'Pension form'!D20</f>
        <v>¨ÉÖ {ÉÉä +b÷É´Énù iÉÉ SÉÉä{Éb÷É</v>
      </c>
    </row>
    <row r="16" spans="1:13">
      <c r="A16" s="2">
        <v>7</v>
      </c>
      <c r="B16" s="2" t="s">
        <v>55</v>
      </c>
      <c r="G16" s="4"/>
      <c r="H16" s="2" t="str">
        <f>'Pension form'!D21</f>
        <v>¨ÉÖ {ÉÉä +b÷É´Énù iÉÉ SÉÉä{Éb÷É</v>
      </c>
    </row>
    <row r="17" spans="1:13">
      <c r="A17" s="22">
        <v>8</v>
      </c>
      <c r="B17" s="26" t="s">
        <v>56</v>
      </c>
      <c r="C17" s="36"/>
      <c r="D17" s="36"/>
      <c r="E17" s="36"/>
      <c r="F17" s="36"/>
      <c r="G17" s="36"/>
      <c r="H17" s="27">
        <f>'Pension form'!D22</f>
        <v>0</v>
      </c>
      <c r="I17" s="24"/>
      <c r="J17" s="24"/>
    </row>
    <row r="18" spans="1:13">
      <c r="A18" s="25"/>
      <c r="B18" s="31" t="s">
        <v>57</v>
      </c>
      <c r="C18" s="26"/>
      <c r="D18" s="26"/>
      <c r="E18" s="26"/>
      <c r="F18" s="26"/>
      <c r="G18" s="26"/>
      <c r="H18" s="26" t="str">
        <f>'Pension form'!D23</f>
        <v>VÉä b÷Ò ºÉÒ ºÉÒ ¤ÉÄEò ¶ÉÉJÉÉ +b÷É´Énù</v>
      </c>
      <c r="I18" s="24"/>
      <c r="J18" s="24"/>
    </row>
    <row r="19" spans="1:13">
      <c r="A19" s="25">
        <v>9</v>
      </c>
      <c r="B19" s="21" t="s">
        <v>58</v>
      </c>
      <c r="C19" s="26"/>
      <c r="D19" s="26"/>
      <c r="E19" s="26"/>
      <c r="F19" s="26"/>
      <c r="G19" s="26"/>
      <c r="H19" s="26" t="str">
        <f>H12</f>
        <v>ºÉÉä¤ÉiÉ VÉÉäb÷±Éä±Éä +É½äþiÉ</v>
      </c>
      <c r="I19" s="24"/>
      <c r="J19" s="24"/>
    </row>
    <row r="20" spans="1:13">
      <c r="B20" s="4" t="s">
        <v>59</v>
      </c>
      <c r="C20" s="26"/>
      <c r="D20" s="425" t="str">
        <f>'Pension form'!G4</f>
        <v>कळवण</v>
      </c>
      <c r="E20" s="26"/>
      <c r="F20" s="26"/>
      <c r="G20" s="26"/>
      <c r="H20" s="26"/>
      <c r="I20" s="24"/>
      <c r="J20" s="24"/>
    </row>
    <row r="21" spans="1:13" ht="18" customHeight="1">
      <c r="B21" s="29" t="s">
        <v>60</v>
      </c>
      <c r="C21" s="26"/>
      <c r="D21" s="26" t="str">
        <f>'Pension form'!H1</f>
        <v xml:space="preserve">   /  /20</v>
      </c>
      <c r="E21" s="26"/>
      <c r="F21" s="26"/>
      <c r="I21" s="1424" t="str">
        <f>'Pension form'!I14</f>
        <v>सोमनाथ चटर्जी ,कक्ष अधिकारी   पंचायत समिती कळवण नाशिक</v>
      </c>
      <c r="J21" s="1424"/>
      <c r="K21" s="1424"/>
      <c r="L21" s="1424"/>
      <c r="M21" s="1424"/>
    </row>
    <row r="22" spans="1:13" s="3" customFormat="1" ht="17.25" customHeight="1">
      <c r="A22" s="29"/>
      <c r="F22" s="27"/>
      <c r="I22" s="1424"/>
      <c r="J22" s="1424"/>
      <c r="K22" s="1424"/>
      <c r="L22" s="1424"/>
      <c r="M22" s="1424"/>
    </row>
    <row r="23" spans="1:13" s="5" customFormat="1" ht="18" customHeight="1">
      <c r="A23" s="25"/>
      <c r="F23" s="26"/>
      <c r="H23" s="927"/>
      <c r="I23" s="1424"/>
      <c r="J23" s="1424"/>
      <c r="K23" s="1424"/>
      <c r="L23" s="1424"/>
      <c r="M23" s="1424"/>
    </row>
    <row r="24" spans="1:13">
      <c r="B24" s="19" t="s">
        <v>2415</v>
      </c>
      <c r="C24" s="26"/>
      <c r="D24" s="26"/>
      <c r="E24" s="26"/>
      <c r="F24" s="26"/>
      <c r="G24" s="26"/>
      <c r="H24" s="26"/>
      <c r="I24" s="24"/>
      <c r="J24" s="24"/>
    </row>
    <row r="25" spans="1:13">
      <c r="B25" s="39" t="s">
        <v>2423</v>
      </c>
      <c r="C25" s="26"/>
      <c r="D25" s="26"/>
      <c r="E25" s="26"/>
      <c r="F25" s="26"/>
      <c r="G25" s="26"/>
      <c r="H25" s="26"/>
      <c r="I25" s="24"/>
      <c r="J25" s="24"/>
    </row>
    <row r="26" spans="1:13">
      <c r="B26" s="40" t="s">
        <v>2424</v>
      </c>
      <c r="C26" s="36"/>
      <c r="D26" s="36"/>
      <c r="E26" s="36"/>
      <c r="F26" s="36"/>
      <c r="G26" s="36"/>
      <c r="H26" s="36"/>
      <c r="I26" s="23"/>
      <c r="J26" s="24"/>
    </row>
    <row r="27" spans="1:13">
      <c r="B27" s="40" t="s">
        <v>2416</v>
      </c>
      <c r="C27" s="24"/>
      <c r="D27" s="24"/>
      <c r="E27" s="24"/>
      <c r="F27" s="24"/>
      <c r="G27" s="24"/>
      <c r="H27" s="24"/>
      <c r="I27" s="24"/>
      <c r="J27" s="24"/>
    </row>
    <row r="28" spans="1:13">
      <c r="B28" s="41"/>
      <c r="C28" s="24"/>
      <c r="D28" s="24"/>
      <c r="E28" s="24"/>
      <c r="F28" s="24"/>
      <c r="G28" s="24"/>
      <c r="H28" s="24"/>
      <c r="I28" s="24"/>
      <c r="J28" s="24"/>
    </row>
    <row r="29" spans="1:13">
      <c r="B29" s="41" t="s">
        <v>2413</v>
      </c>
      <c r="C29" s="24"/>
      <c r="D29" s="24"/>
      <c r="E29" s="24"/>
      <c r="F29" s="24"/>
      <c r="G29" s="24"/>
      <c r="H29" s="24"/>
      <c r="I29" s="24"/>
      <c r="J29" s="24"/>
    </row>
    <row r="30" spans="1:13">
      <c r="B30" s="423" t="s">
        <v>2417</v>
      </c>
      <c r="C30" s="24"/>
      <c r="D30" s="24"/>
      <c r="E30" s="24"/>
      <c r="F30" s="24"/>
      <c r="G30" s="24"/>
      <c r="H30" s="24"/>
      <c r="I30" s="24"/>
      <c r="J30" s="24"/>
    </row>
    <row r="31" spans="1:13">
      <c r="B31" s="42" t="s">
        <v>2418</v>
      </c>
      <c r="C31" s="24"/>
      <c r="D31" s="24"/>
      <c r="E31" s="24"/>
      <c r="F31" s="24"/>
      <c r="G31" s="24"/>
      <c r="H31" s="24"/>
      <c r="I31" s="24"/>
      <c r="J31" s="24"/>
    </row>
    <row r="32" spans="1:13">
      <c r="B32" s="41" t="s">
        <v>2419</v>
      </c>
      <c r="C32" s="24"/>
      <c r="D32" s="24"/>
      <c r="E32" s="24"/>
      <c r="F32" s="24"/>
      <c r="G32" s="24"/>
      <c r="H32" s="24"/>
      <c r="I32" s="24"/>
      <c r="J32" s="24"/>
    </row>
    <row r="33" spans="1:10" s="5" customFormat="1">
      <c r="B33" s="43" t="s">
        <v>2420</v>
      </c>
      <c r="C33" s="28"/>
      <c r="D33" s="28"/>
      <c r="E33" s="28"/>
      <c r="F33" s="28"/>
      <c r="G33" s="28"/>
      <c r="H33" s="28"/>
      <c r="I33" s="28"/>
      <c r="J33" s="28"/>
    </row>
    <row r="34" spans="1:10">
      <c r="B34" s="43"/>
      <c r="C34" s="24"/>
      <c r="D34" s="24"/>
      <c r="E34" s="24"/>
      <c r="F34" s="24"/>
      <c r="G34" s="24"/>
      <c r="H34" s="24"/>
      <c r="I34" s="24"/>
      <c r="J34" s="24"/>
    </row>
    <row r="35" spans="1:10">
      <c r="B35" s="834" t="s">
        <v>2414</v>
      </c>
      <c r="C35" s="24"/>
      <c r="D35" s="24"/>
      <c r="E35" s="24"/>
      <c r="F35" s="24"/>
      <c r="G35" s="24"/>
      <c r="H35" s="24"/>
      <c r="I35" s="24"/>
      <c r="J35" s="24"/>
    </row>
    <row r="36" spans="1:10">
      <c r="B36" s="43" t="s">
        <v>62</v>
      </c>
      <c r="C36" s="24"/>
      <c r="D36" s="24"/>
      <c r="E36" s="24"/>
      <c r="F36" s="24"/>
      <c r="G36" s="24"/>
      <c r="H36" s="24"/>
      <c r="I36" s="24"/>
      <c r="J36" s="24"/>
    </row>
    <row r="37" spans="1:10" ht="25.8">
      <c r="A37" s="1420" t="s">
        <v>63</v>
      </c>
      <c r="B37" s="1420"/>
      <c r="C37" s="1420"/>
      <c r="D37" s="1420"/>
      <c r="E37" s="1420"/>
      <c r="F37" s="1420"/>
      <c r="G37" s="1420"/>
      <c r="H37" s="1420"/>
      <c r="I37" s="1420"/>
      <c r="J37" s="1420"/>
    </row>
    <row r="38" spans="1:10" ht="20.25" customHeight="1">
      <c r="B38" s="42" t="str">
        <f>'Pension form'!I14</f>
        <v>सोमनाथ चटर्जी ,कक्ष अधिकारी   पंचायत समिती कळवण नाशिक</v>
      </c>
      <c r="C38" s="24"/>
      <c r="D38" s="24"/>
      <c r="E38" s="30"/>
      <c r="G38" s="24"/>
      <c r="I38" s="41"/>
    </row>
    <row r="39" spans="1:10" ht="30" customHeight="1">
      <c r="B39" s="841" t="s">
        <v>64</v>
      </c>
      <c r="C39" s="24"/>
      <c r="D39" s="24"/>
      <c r="E39" s="24"/>
      <c r="F39" s="24"/>
      <c r="G39" s="24"/>
      <c r="H39" s="24"/>
      <c r="I39" s="24"/>
      <c r="J39" s="24"/>
    </row>
    <row r="40" spans="1:10" ht="17.25" customHeight="1">
      <c r="A40" s="41"/>
      <c r="B40" s="24"/>
      <c r="C40" s="24"/>
      <c r="D40" s="24"/>
      <c r="E40" s="24"/>
      <c r="F40" s="24"/>
      <c r="G40" s="24"/>
      <c r="H40" s="24"/>
      <c r="I40" s="24"/>
      <c r="J40" s="24"/>
    </row>
    <row r="41" spans="1:10">
      <c r="A41" s="45">
        <v>1</v>
      </c>
      <c r="B41" s="24" t="s">
        <v>65</v>
      </c>
      <c r="C41" s="24"/>
      <c r="D41" s="24"/>
      <c r="E41" s="24"/>
      <c r="F41" s="24"/>
      <c r="G41" s="24"/>
      <c r="H41" s="24"/>
      <c r="I41" s="24"/>
      <c r="J41" s="24"/>
    </row>
    <row r="42" spans="1:10">
      <c r="A42" s="45"/>
      <c r="B42" s="24"/>
      <c r="C42" s="24"/>
      <c r="D42" s="24"/>
      <c r="E42" s="24"/>
      <c r="F42" s="24"/>
      <c r="G42" s="24"/>
      <c r="H42" s="24"/>
      <c r="I42" s="24"/>
      <c r="J42" s="24"/>
    </row>
    <row r="43" spans="1:10">
      <c r="A43" s="46">
        <v>2</v>
      </c>
      <c r="B43" s="24" t="s">
        <v>65</v>
      </c>
      <c r="C43" s="24"/>
      <c r="D43" s="24"/>
      <c r="E43" s="24"/>
      <c r="F43" s="24"/>
      <c r="G43" s="24"/>
      <c r="H43" s="24"/>
      <c r="I43" s="24"/>
      <c r="J43" s="24"/>
    </row>
    <row r="44" spans="1:10" ht="17.25" customHeight="1">
      <c r="A44" s="46"/>
      <c r="B44" s="24"/>
      <c r="C44" s="24"/>
      <c r="D44" s="24"/>
      <c r="E44" s="24"/>
      <c r="F44" s="24"/>
      <c r="G44" s="24"/>
      <c r="H44" s="24"/>
      <c r="I44" s="24"/>
      <c r="J44" s="24"/>
    </row>
    <row r="45" spans="1:10" ht="17.25" customHeight="1">
      <c r="A45" s="46">
        <v>3</v>
      </c>
      <c r="B45" s="24" t="s">
        <v>65</v>
      </c>
      <c r="C45" s="24"/>
      <c r="D45" s="24"/>
      <c r="E45" s="24"/>
      <c r="F45" s="24"/>
      <c r="G45" s="24"/>
      <c r="H45" s="24"/>
      <c r="I45" s="24"/>
      <c r="J45" s="24"/>
    </row>
    <row r="46" spans="1:10" ht="17.25" customHeight="1">
      <c r="A46" s="33"/>
      <c r="B46" s="24"/>
      <c r="C46" s="24"/>
      <c r="D46" s="24"/>
      <c r="E46" s="24"/>
      <c r="F46" s="24"/>
      <c r="G46" s="24"/>
      <c r="H46" s="24"/>
      <c r="I46" s="24"/>
      <c r="J46" s="24"/>
    </row>
    <row r="47" spans="1:10" ht="17.25" customHeight="1">
      <c r="A47" s="33"/>
      <c r="C47" s="16" t="s">
        <v>66</v>
      </c>
      <c r="D47" s="24"/>
      <c r="E47" s="24"/>
      <c r="F47" s="24"/>
      <c r="G47" s="24"/>
      <c r="H47" s="24"/>
      <c r="I47" s="24"/>
      <c r="J47" s="24"/>
    </row>
    <row r="48" spans="1:10" ht="17.25" customHeight="1">
      <c r="B48" s="4" t="s">
        <v>59</v>
      </c>
      <c r="C48" s="26"/>
      <c r="D48" s="425" t="str">
        <f>D20</f>
        <v>कळवण</v>
      </c>
      <c r="E48" s="24"/>
      <c r="F48" s="24"/>
      <c r="G48" s="24"/>
      <c r="H48" s="24"/>
      <c r="I48" s="24"/>
      <c r="J48" s="24"/>
    </row>
    <row r="49" spans="1:13" ht="17.25" customHeight="1">
      <c r="B49" s="29" t="s">
        <v>60</v>
      </c>
      <c r="C49" s="26"/>
      <c r="D49" s="26" t="str">
        <f>D21</f>
        <v xml:space="preserve">   /  /20</v>
      </c>
      <c r="E49" s="24"/>
      <c r="F49" s="24"/>
      <c r="G49" s="24"/>
      <c r="H49" s="24"/>
      <c r="I49" s="24"/>
      <c r="J49" s="24"/>
    </row>
    <row r="50" spans="1:13" ht="17.25" customHeight="1">
      <c r="A50" s="33"/>
      <c r="F50" s="24"/>
      <c r="G50" s="24"/>
      <c r="I50" s="24"/>
      <c r="J50" s="591" t="str">
        <f>'Pension form'!D17</f>
        <v>गट विकास अधिकारी वर्ग 1</v>
      </c>
    </row>
    <row r="51" spans="1:13" ht="17.25" customHeight="1">
      <c r="A51" s="33"/>
      <c r="F51" s="24"/>
      <c r="G51" s="24"/>
      <c r="I51" s="24"/>
      <c r="J51" s="591" t="str">
        <f>'Pension form'!H5</f>
        <v>पंचायत समिती</v>
      </c>
      <c r="M51" s="56">
        <f>'Non Drawl letter'!AL117</f>
        <v>0</v>
      </c>
    </row>
    <row r="52" spans="1:13" ht="17.25" customHeight="1">
      <c r="A52" s="31"/>
      <c r="B52" s="24"/>
      <c r="C52" s="24"/>
      <c r="D52" s="24"/>
      <c r="E52" s="24"/>
      <c r="F52" s="24"/>
      <c r="G52" s="24"/>
      <c r="H52" s="24"/>
      <c r="I52" s="24"/>
      <c r="J52" s="24"/>
    </row>
    <row r="53" spans="1:13" ht="17.25" customHeight="1">
      <c r="A53" s="31"/>
      <c r="B53" s="24"/>
      <c r="C53" s="24"/>
      <c r="D53" s="24"/>
      <c r="E53" s="24"/>
      <c r="F53" s="24"/>
      <c r="G53" s="24"/>
      <c r="H53" s="24"/>
      <c r="I53" s="24"/>
      <c r="J53" s="24"/>
    </row>
    <row r="54" spans="1:13" ht="19.5" customHeight="1">
      <c r="A54" s="1420" t="s">
        <v>63</v>
      </c>
      <c r="B54" s="1420"/>
      <c r="C54" s="1420"/>
      <c r="D54" s="1420"/>
      <c r="E54" s="1420"/>
      <c r="F54" s="1420"/>
      <c r="G54" s="1420"/>
      <c r="H54" s="1420"/>
      <c r="I54" s="1420"/>
      <c r="J54" s="1420"/>
    </row>
    <row r="55" spans="1:13" ht="17.25" customHeight="1">
      <c r="A55" s="31"/>
      <c r="B55" s="24"/>
      <c r="C55" s="24"/>
      <c r="D55" s="24"/>
      <c r="E55" s="24"/>
      <c r="F55" s="24"/>
      <c r="G55" s="24"/>
      <c r="H55" s="24"/>
      <c r="I55" s="24"/>
      <c r="J55" s="24"/>
    </row>
    <row r="56" spans="1:13" ht="17.25" customHeight="1">
      <c r="A56" s="33"/>
      <c r="B56" s="4" t="s">
        <v>67</v>
      </c>
      <c r="C56" s="24"/>
      <c r="D56" s="24"/>
      <c r="E56" s="24"/>
      <c r="F56" s="24"/>
      <c r="G56" s="24"/>
      <c r="H56" s="24"/>
      <c r="I56" s="24"/>
      <c r="J56" s="24"/>
    </row>
    <row r="57" spans="1:13" ht="17.25" customHeight="1" thickBot="1">
      <c r="A57" s="33"/>
      <c r="B57" s="24"/>
      <c r="C57" s="24"/>
      <c r="D57" s="24"/>
      <c r="E57" s="24"/>
      <c r="F57" s="24"/>
      <c r="G57" s="24"/>
      <c r="H57" s="24"/>
      <c r="I57" s="24"/>
      <c r="J57" s="24"/>
    </row>
    <row r="58" spans="1:13" ht="17.25" customHeight="1">
      <c r="A58" s="33"/>
      <c r="B58" s="48"/>
      <c r="C58" s="49"/>
      <c r="D58" s="49"/>
      <c r="E58" s="50"/>
      <c r="F58" s="24"/>
      <c r="G58" s="24"/>
      <c r="H58" s="24"/>
      <c r="I58" s="24"/>
      <c r="J58" s="24"/>
    </row>
    <row r="59" spans="1:13" ht="17.25" customHeight="1">
      <c r="A59" s="33"/>
      <c r="B59" s="51"/>
      <c r="C59" s="24"/>
      <c r="D59" s="24"/>
      <c r="E59" s="52"/>
      <c r="F59" s="24"/>
      <c r="G59" s="24"/>
      <c r="H59" s="24"/>
      <c r="I59" s="24"/>
      <c r="J59" s="24"/>
    </row>
    <row r="60" spans="1:13" ht="17.25" customHeight="1">
      <c r="A60" s="30"/>
      <c r="B60" s="51"/>
      <c r="C60" s="24"/>
      <c r="D60" s="24"/>
      <c r="E60" s="52"/>
      <c r="F60" s="24"/>
      <c r="G60" s="24"/>
      <c r="H60" s="24"/>
      <c r="I60" s="24"/>
      <c r="J60" s="24"/>
    </row>
    <row r="61" spans="1:13" ht="17.25" customHeight="1">
      <c r="A61" s="24"/>
      <c r="B61" s="51"/>
      <c r="C61" s="24"/>
      <c r="D61" s="24"/>
      <c r="E61" s="52"/>
      <c r="F61" s="24"/>
      <c r="G61" s="24"/>
      <c r="H61" s="24"/>
      <c r="I61" s="24"/>
      <c r="J61" s="24"/>
    </row>
    <row r="62" spans="1:13" ht="17.25" customHeight="1">
      <c r="A62" s="33"/>
      <c r="B62" s="51"/>
      <c r="C62" s="24"/>
      <c r="D62" s="24"/>
      <c r="E62" s="52"/>
      <c r="F62" s="24"/>
      <c r="G62" s="24"/>
      <c r="H62" s="24"/>
      <c r="I62" s="24"/>
      <c r="J62" s="24"/>
    </row>
    <row r="63" spans="1:13" ht="17.25" customHeight="1">
      <c r="A63" s="24"/>
      <c r="B63" s="51"/>
      <c r="C63" s="24"/>
      <c r="D63" s="24"/>
      <c r="E63" s="52"/>
      <c r="F63" s="24"/>
      <c r="G63" s="24"/>
      <c r="H63" s="24"/>
      <c r="I63" s="24"/>
      <c r="J63" s="24"/>
    </row>
    <row r="64" spans="1:13" ht="17.25" customHeight="1">
      <c r="A64" s="34"/>
      <c r="B64" s="51"/>
      <c r="C64" s="24"/>
      <c r="D64" s="24"/>
      <c r="E64" s="52"/>
      <c r="F64" s="24"/>
      <c r="G64" s="24"/>
      <c r="H64" s="24"/>
      <c r="I64" s="24"/>
      <c r="J64" s="24"/>
    </row>
    <row r="65" spans="1:13" ht="17.25" customHeight="1" thickBot="1">
      <c r="A65" s="31"/>
      <c r="B65" s="53"/>
      <c r="C65" s="54"/>
      <c r="D65" s="54"/>
      <c r="E65" s="55"/>
      <c r="F65" s="24"/>
      <c r="H65" s="24"/>
      <c r="I65" s="710" t="s">
        <v>68</v>
      </c>
      <c r="J65" s="24"/>
    </row>
    <row r="66" spans="1:13" ht="17.25" customHeight="1">
      <c r="A66" s="31"/>
      <c r="B66" s="24"/>
      <c r="C66" s="24"/>
      <c r="D66" s="24"/>
      <c r="E66" s="24"/>
      <c r="F66" s="24"/>
      <c r="G66" s="24"/>
      <c r="I66" s="24"/>
      <c r="J66" s="24"/>
    </row>
    <row r="67" spans="1:13" ht="17.25" customHeight="1">
      <c r="A67" s="26"/>
      <c r="C67" s="858" t="s">
        <v>69</v>
      </c>
      <c r="D67" s="24"/>
      <c r="E67" s="24"/>
      <c r="F67" s="24"/>
      <c r="I67" s="41"/>
      <c r="J67" s="24"/>
    </row>
    <row r="68" spans="1:13" ht="17.25" customHeight="1">
      <c r="A68" s="35"/>
      <c r="B68" s="41" t="str">
        <f>'Pension form'!I14</f>
        <v>सोमनाथ चटर्जी ,कक्ष अधिकारी   पंचायत समिती कळवण नाशिक</v>
      </c>
      <c r="C68" s="24"/>
      <c r="D68" s="24"/>
      <c r="F68" s="41"/>
      <c r="G68" s="24"/>
      <c r="J68" s="24"/>
      <c r="K68" s="2" t="s">
        <v>70</v>
      </c>
    </row>
    <row r="69" spans="1:13" ht="17.25" customHeight="1">
      <c r="A69" s="35"/>
      <c r="B69" s="24"/>
      <c r="C69" s="24"/>
      <c r="D69" s="24"/>
      <c r="E69" s="24"/>
      <c r="F69" s="24"/>
      <c r="G69" s="24"/>
      <c r="H69" s="24"/>
      <c r="I69" s="24"/>
      <c r="J69" s="24"/>
    </row>
    <row r="70" spans="1:13" ht="17.25" customHeight="1">
      <c r="A70" s="35"/>
      <c r="B70" s="24"/>
      <c r="C70" s="24"/>
      <c r="D70" s="24"/>
      <c r="E70" s="24"/>
      <c r="F70" s="24"/>
      <c r="G70" s="24"/>
      <c r="H70" s="24"/>
      <c r="I70" s="24"/>
      <c r="J70" s="24"/>
    </row>
    <row r="71" spans="1:13" ht="17.25" customHeight="1">
      <c r="E71" s="24"/>
      <c r="F71" s="24"/>
      <c r="G71" s="24"/>
      <c r="H71" s="24"/>
      <c r="I71" s="24"/>
    </row>
    <row r="72" spans="1:13" ht="17.25" customHeight="1">
      <c r="E72" s="24"/>
      <c r="F72" s="24"/>
      <c r="G72" s="24"/>
      <c r="H72" s="24"/>
      <c r="I72" s="24"/>
      <c r="J72" s="24"/>
    </row>
    <row r="73" spans="1:13" ht="17.25" customHeight="1">
      <c r="A73" s="33"/>
      <c r="B73" s="4" t="s">
        <v>59</v>
      </c>
      <c r="C73" s="26"/>
      <c r="D73" s="425" t="str">
        <f>D48</f>
        <v>कळवण</v>
      </c>
      <c r="E73" s="24"/>
      <c r="F73" s="24"/>
      <c r="G73" s="24"/>
      <c r="J73" s="591" t="str">
        <f>J50</f>
        <v>गट विकास अधिकारी वर्ग 1</v>
      </c>
    </row>
    <row r="74" spans="1:13" ht="17.25" customHeight="1">
      <c r="A74" s="33"/>
      <c r="B74" s="29" t="s">
        <v>60</v>
      </c>
      <c r="C74" s="26"/>
      <c r="D74" s="26" t="str">
        <f>D49</f>
        <v xml:space="preserve">   /  /20</v>
      </c>
      <c r="E74" s="24"/>
      <c r="F74" s="24"/>
      <c r="G74" s="24"/>
      <c r="J74" s="591" t="str">
        <f>J51</f>
        <v>पंचायत समिती</v>
      </c>
      <c r="M74" s="56">
        <f>M51</f>
        <v>0</v>
      </c>
    </row>
    <row r="75" spans="1:13" ht="17.25" customHeight="1">
      <c r="A75" s="8"/>
    </row>
    <row r="81" spans="1:10" ht="25.8">
      <c r="A81" s="1420" t="s">
        <v>63</v>
      </c>
      <c r="B81" s="1420"/>
      <c r="C81" s="1420"/>
      <c r="D81" s="1420"/>
      <c r="E81" s="1420"/>
      <c r="F81" s="1420"/>
      <c r="G81" s="1420"/>
      <c r="H81" s="1420"/>
      <c r="I81" s="1420"/>
      <c r="J81" s="1420"/>
    </row>
    <row r="82" spans="1:10">
      <c r="A82" s="31"/>
      <c r="B82" s="24"/>
      <c r="C82" s="24"/>
      <c r="D82" s="24"/>
      <c r="E82" s="24"/>
      <c r="F82" s="24"/>
      <c r="G82" s="24"/>
      <c r="H82" s="24"/>
      <c r="I82" s="24"/>
      <c r="J82" s="24"/>
    </row>
    <row r="83" spans="1:10" ht="25.8">
      <c r="A83" s="33"/>
      <c r="C83" s="24"/>
      <c r="D83" s="24"/>
      <c r="E83" s="24"/>
      <c r="F83" s="44" t="s">
        <v>72</v>
      </c>
      <c r="G83" s="24"/>
      <c r="H83" s="24"/>
      <c r="I83" s="24"/>
      <c r="J83" s="24"/>
    </row>
    <row r="84" spans="1:10">
      <c r="A84" s="33"/>
      <c r="B84" s="24"/>
    </row>
    <row r="85" spans="1:10">
      <c r="C85" s="41" t="str">
        <f>'Pension form'!I14</f>
        <v>सोमनाथ चटर्जी ,कक्ष अधिकारी   पंचायत समिती कळवण नाशिक</v>
      </c>
      <c r="E85" s="24"/>
      <c r="F85" s="435"/>
      <c r="H85" s="24"/>
      <c r="I85" s="41"/>
    </row>
    <row r="86" spans="1:10">
      <c r="B86" s="868" t="s">
        <v>2438</v>
      </c>
      <c r="C86" s="24"/>
      <c r="D86" s="24"/>
      <c r="E86" s="24"/>
      <c r="F86" s="24"/>
      <c r="G86" s="24"/>
      <c r="H86" s="24"/>
      <c r="I86" s="24"/>
      <c r="J86" s="24"/>
    </row>
    <row r="87" spans="1:10">
      <c r="A87" s="30"/>
      <c r="B87" s="24"/>
      <c r="C87" s="24"/>
      <c r="D87" s="24"/>
      <c r="E87" s="24"/>
      <c r="F87" s="24"/>
      <c r="G87" s="24"/>
      <c r="H87" s="24"/>
      <c r="I87" s="24"/>
      <c r="J87" s="24"/>
    </row>
    <row r="88" spans="1:10">
      <c r="A88" s="24">
        <v>1</v>
      </c>
      <c r="B88" s="24" t="s">
        <v>71</v>
      </c>
      <c r="C88" s="24"/>
      <c r="D88" s="24"/>
      <c r="E88" s="24" t="str">
        <f>'Pension form'!D24</f>
        <v>5 ¡Öò]õõ 3 &lt;ÆSÉ</v>
      </c>
      <c r="F88" s="24"/>
      <c r="G88" s="24"/>
      <c r="H88" s="24"/>
      <c r="I88" s="24"/>
      <c r="J88" s="24"/>
    </row>
    <row r="89" spans="1:10">
      <c r="A89" s="33"/>
      <c r="B89" s="24"/>
      <c r="C89" s="24"/>
      <c r="D89" s="24"/>
      <c r="E89" s="24"/>
      <c r="F89" s="24"/>
      <c r="G89" s="24"/>
      <c r="H89" s="24"/>
      <c r="I89" s="24"/>
      <c r="J89" s="24"/>
    </row>
    <row r="90" spans="1:10">
      <c r="A90" s="24">
        <v>2</v>
      </c>
      <c r="B90" s="24" t="s">
        <v>73</v>
      </c>
      <c r="C90" s="24"/>
      <c r="D90" s="24"/>
      <c r="E90" s="24" t="str">
        <f>'Pension form'!D25</f>
        <v>½þÉiÉÉSÉä EòÉä{É®úÉ´É®ú EòÉ³ýÉ iÉÒ³ý</v>
      </c>
      <c r="F90" s="24"/>
      <c r="G90" s="24"/>
      <c r="H90" s="24"/>
      <c r="I90" s="24"/>
      <c r="J90" s="24"/>
    </row>
    <row r="91" spans="1:10">
      <c r="A91" s="34"/>
      <c r="B91" s="24"/>
      <c r="C91" s="24"/>
      <c r="D91" s="24"/>
      <c r="E91" s="24"/>
      <c r="F91" s="24"/>
      <c r="G91" s="24"/>
      <c r="H91" s="24"/>
      <c r="I91" s="24"/>
      <c r="J91" s="24"/>
    </row>
    <row r="92" spans="1:10">
      <c r="A92" s="31"/>
      <c r="B92" s="24"/>
      <c r="C92" s="24"/>
      <c r="D92" s="24"/>
      <c r="E92" s="24"/>
      <c r="F92" s="24"/>
      <c r="J92" s="710" t="s">
        <v>68</v>
      </c>
    </row>
    <row r="93" spans="1:10">
      <c r="A93" s="31"/>
      <c r="B93" s="24"/>
      <c r="C93" s="24"/>
      <c r="D93" s="24"/>
      <c r="E93" s="24"/>
      <c r="F93" s="24"/>
      <c r="G93" s="24"/>
      <c r="I93" s="24"/>
      <c r="J93" s="24"/>
    </row>
    <row r="94" spans="1:10">
      <c r="A94" s="26"/>
      <c r="B94" s="927" t="s">
        <v>74</v>
      </c>
      <c r="C94" s="24"/>
      <c r="D94" s="24"/>
      <c r="E94" s="24"/>
      <c r="F94" s="24"/>
      <c r="G94" s="24"/>
      <c r="J94" s="24"/>
    </row>
    <row r="95" spans="1:10">
      <c r="A95" s="35"/>
      <c r="B95" s="956" t="str">
        <f>C85</f>
        <v>सोमनाथ चटर्जी ,कक्ष अधिकारी   पंचायत समिती कळवण नाशिक</v>
      </c>
      <c r="C95" s="24"/>
      <c r="D95" s="24"/>
      <c r="F95" s="41"/>
      <c r="G95" s="24"/>
      <c r="J95" s="1" t="s">
        <v>70</v>
      </c>
    </row>
    <row r="96" spans="1:10">
      <c r="A96" s="35"/>
      <c r="B96" s="24"/>
      <c r="C96" s="24"/>
      <c r="D96" s="24"/>
      <c r="E96" s="24"/>
      <c r="F96" s="24"/>
      <c r="G96" s="24"/>
      <c r="H96" s="24"/>
      <c r="I96" s="24"/>
      <c r="J96" s="24"/>
    </row>
    <row r="97" spans="1:13">
      <c r="A97" s="35"/>
      <c r="B97" s="24"/>
      <c r="C97" s="24"/>
      <c r="D97" s="24"/>
      <c r="E97" s="24"/>
      <c r="F97" s="24"/>
      <c r="G97" s="24"/>
      <c r="H97" s="24"/>
      <c r="I97" s="24"/>
    </row>
    <row r="98" spans="1:13">
      <c r="B98" s="4" t="s">
        <v>59</v>
      </c>
      <c r="C98" s="26"/>
      <c r="D98" s="425" t="str">
        <f>D73</f>
        <v>कळवण</v>
      </c>
      <c r="E98" s="24"/>
      <c r="F98" s="24"/>
      <c r="G98" s="24"/>
      <c r="H98" s="24"/>
      <c r="I98" s="24"/>
      <c r="J98" s="24"/>
    </row>
    <row r="99" spans="1:13">
      <c r="B99" s="29" t="s">
        <v>60</v>
      </c>
      <c r="C99" s="26"/>
      <c r="D99" s="26" t="str">
        <f>D74</f>
        <v xml:space="preserve">   /  /20</v>
      </c>
      <c r="E99" s="24"/>
      <c r="F99" s="24"/>
      <c r="G99" s="24"/>
      <c r="H99" s="24"/>
      <c r="I99" s="24"/>
      <c r="J99" s="24"/>
    </row>
    <row r="100" spans="1:13">
      <c r="A100" s="33"/>
      <c r="F100" s="41"/>
      <c r="G100" s="41"/>
      <c r="I100" s="41"/>
      <c r="J100" s="590" t="str">
        <f>J73</f>
        <v>गट विकास अधिकारी वर्ग 1</v>
      </c>
    </row>
    <row r="101" spans="1:13">
      <c r="A101" s="33"/>
      <c r="F101" s="41"/>
      <c r="G101" s="41"/>
      <c r="I101" s="56"/>
      <c r="J101" s="590" t="str">
        <f>J74</f>
        <v>पंचायत समिती</v>
      </c>
      <c r="M101" s="56">
        <f>M74</f>
        <v>0</v>
      </c>
    </row>
    <row r="103" spans="1:13" ht="25.8">
      <c r="A103" s="1420" t="s">
        <v>75</v>
      </c>
      <c r="B103" s="1420"/>
      <c r="C103" s="1420"/>
      <c r="D103" s="1420"/>
      <c r="E103" s="1420"/>
      <c r="F103" s="1420"/>
      <c r="G103" s="1420"/>
      <c r="H103" s="1420"/>
      <c r="I103" s="1420"/>
      <c r="J103" s="1420"/>
    </row>
    <row r="104" spans="1:13" ht="25.8">
      <c r="A104" s="1420" t="s">
        <v>76</v>
      </c>
      <c r="B104" s="1420"/>
      <c r="C104" s="1420"/>
      <c r="D104" s="1420"/>
      <c r="E104" s="1420"/>
      <c r="F104" s="1420"/>
      <c r="G104" s="1420"/>
      <c r="H104" s="1420"/>
      <c r="I104" s="1420"/>
      <c r="J104" s="1420"/>
    </row>
    <row r="105" spans="1:13">
      <c r="A105" s="1421" t="s">
        <v>77</v>
      </c>
      <c r="B105" s="1421"/>
      <c r="C105" s="1421"/>
      <c r="D105" s="1421"/>
      <c r="E105" s="1421"/>
      <c r="F105" s="1421"/>
      <c r="G105" s="1421"/>
      <c r="H105" s="1421"/>
      <c r="I105" s="1421"/>
      <c r="J105" s="1421"/>
    </row>
    <row r="106" spans="1:13">
      <c r="C106" s="56"/>
      <c r="D106" s="56"/>
      <c r="E106" s="1" t="s">
        <v>78</v>
      </c>
    </row>
    <row r="107" spans="1:13">
      <c r="C107" s="365" t="str">
        <f>B95</f>
        <v>सोमनाथ चटर्जी ,कक्ष अधिकारी   पंचायत समिती कळवण नाशिक</v>
      </c>
      <c r="I107" s="365"/>
    </row>
    <row r="108" spans="1:13">
      <c r="B108" s="2" t="s">
        <v>2983</v>
      </c>
      <c r="C108" s="1425">
        <f>'Pension form'!D26</f>
        <v>38176</v>
      </c>
      <c r="D108" s="1425"/>
      <c r="E108" s="2" t="s">
        <v>81</v>
      </c>
      <c r="F108" s="1426">
        <f>'Pension form'!F26</f>
        <v>50191</v>
      </c>
      <c r="G108" s="1426"/>
      <c r="H108" s="2" t="s">
        <v>2982</v>
      </c>
    </row>
    <row r="109" spans="1:13">
      <c r="B109" s="6" t="s">
        <v>2997</v>
      </c>
    </row>
    <row r="110" spans="1:13">
      <c r="B110" s="2" t="s">
        <v>2422</v>
      </c>
    </row>
    <row r="111" spans="1:13">
      <c r="B111" s="2" t="s">
        <v>2421</v>
      </c>
    </row>
    <row r="113" spans="1:12">
      <c r="B113" s="2" t="s">
        <v>1046</v>
      </c>
    </row>
    <row r="115" spans="1:12">
      <c r="D115" s="24"/>
      <c r="E115" s="24"/>
      <c r="F115" s="24"/>
      <c r="G115" s="24"/>
      <c r="H115" s="1"/>
      <c r="J115" s="590" t="str">
        <f>J100</f>
        <v>गट विकास अधिकारी वर्ग 1</v>
      </c>
    </row>
    <row r="116" spans="1:12">
      <c r="D116" s="24"/>
      <c r="E116" s="24"/>
      <c r="F116" s="24"/>
      <c r="G116" s="24"/>
      <c r="J116" s="590" t="str">
        <f>J101</f>
        <v>पंचायत समिती</v>
      </c>
      <c r="L116" s="56" t="str">
        <f>'Tapasani Suchi'!I49</f>
        <v>कळवण</v>
      </c>
    </row>
    <row r="117" spans="1:12">
      <c r="A117" s="33"/>
      <c r="B117" s="4" t="s">
        <v>59</v>
      </c>
      <c r="C117" s="26"/>
      <c r="D117" s="598" t="str">
        <f>D98</f>
        <v>कळवण</v>
      </c>
      <c r="E117" s="24"/>
      <c r="F117" s="41"/>
      <c r="G117" s="41"/>
      <c r="I117" s="56"/>
      <c r="J117" s="56"/>
    </row>
    <row r="118" spans="1:12">
      <c r="A118" s="33"/>
      <c r="B118" s="29" t="s">
        <v>60</v>
      </c>
      <c r="C118" s="26"/>
      <c r="D118" s="26" t="str">
        <f>D99</f>
        <v xml:space="preserve">   /  /20</v>
      </c>
      <c r="E118" s="24"/>
      <c r="F118" s="41"/>
      <c r="G118" s="41"/>
      <c r="I118" s="56"/>
      <c r="J118" s="56"/>
    </row>
    <row r="119" spans="1:12">
      <c r="A119" s="33"/>
      <c r="B119" s="24"/>
      <c r="C119" s="24"/>
      <c r="D119" s="24"/>
      <c r="E119" s="24"/>
      <c r="F119" s="41"/>
      <c r="G119" s="41"/>
      <c r="I119" s="56"/>
      <c r="J119" s="56"/>
    </row>
    <row r="120" spans="1:12">
      <c r="A120" s="33"/>
      <c r="B120" s="24"/>
      <c r="C120" s="24"/>
      <c r="D120" s="24"/>
      <c r="E120" s="24"/>
      <c r="F120" s="41"/>
      <c r="G120" s="41"/>
      <c r="I120" s="56"/>
      <c r="J120" s="56"/>
    </row>
    <row r="121" spans="1:12" ht="25.8">
      <c r="A121" s="1420" t="s">
        <v>75</v>
      </c>
      <c r="B121" s="1420"/>
      <c r="C121" s="1420"/>
      <c r="D121" s="1420"/>
      <c r="E121" s="1420"/>
      <c r="F121" s="1420"/>
      <c r="G121" s="1420"/>
      <c r="H121" s="1420"/>
      <c r="I121" s="1420"/>
      <c r="J121" s="1420"/>
    </row>
    <row r="122" spans="1:12" ht="25.8">
      <c r="A122" s="1420" t="s">
        <v>82</v>
      </c>
      <c r="B122" s="1420"/>
      <c r="C122" s="1420"/>
      <c r="D122" s="1420"/>
      <c r="E122" s="1420"/>
      <c r="F122" s="1420"/>
      <c r="G122" s="1420"/>
      <c r="H122" s="1420"/>
      <c r="I122" s="1420"/>
      <c r="J122" s="1420"/>
    </row>
    <row r="124" spans="1:12" ht="28.5" customHeight="1">
      <c r="B124" s="622" t="s">
        <v>78</v>
      </c>
      <c r="E124" s="944" t="str">
        <f>C107</f>
        <v>सोमनाथ चटर्जी ,कक्ष अधिकारी   पंचायत समिती कळवण नाशिक</v>
      </c>
      <c r="I124" s="365"/>
    </row>
    <row r="125" spans="1:12" ht="28.5" customHeight="1">
      <c r="B125" s="2" t="s">
        <v>902</v>
      </c>
      <c r="G125" s="2" t="s">
        <v>83</v>
      </c>
      <c r="J125" s="4"/>
    </row>
    <row r="126" spans="1:12" ht="28.5" customHeight="1">
      <c r="B126" s="4"/>
    </row>
    <row r="127" spans="1:12" ht="28.5" customHeight="1">
      <c r="C127" s="2" t="s">
        <v>2998</v>
      </c>
    </row>
    <row r="128" spans="1:12" ht="28.5" customHeight="1">
      <c r="B128" s="2" t="s">
        <v>2999</v>
      </c>
    </row>
    <row r="130" spans="1:12">
      <c r="B130" s="26"/>
      <c r="D130" s="24"/>
      <c r="E130" s="24"/>
      <c r="F130" s="24"/>
      <c r="G130" s="24"/>
      <c r="H130" s="24"/>
    </row>
    <row r="131" spans="1:12">
      <c r="B131" s="26"/>
      <c r="D131" s="24"/>
      <c r="E131" s="24"/>
      <c r="F131" s="24"/>
      <c r="G131" s="24"/>
      <c r="H131" s="24"/>
    </row>
    <row r="132" spans="1:12">
      <c r="A132" s="33"/>
      <c r="B132" s="4" t="s">
        <v>59</v>
      </c>
      <c r="C132" s="26" t="str">
        <f>D117</f>
        <v>कळवण</v>
      </c>
      <c r="D132" s="24"/>
      <c r="E132" s="24"/>
      <c r="F132" s="41"/>
      <c r="G132" s="41"/>
      <c r="J132" s="590" t="str">
        <f>J115</f>
        <v>गट विकास अधिकारी वर्ग 1</v>
      </c>
    </row>
    <row r="133" spans="1:12">
      <c r="A133" s="33"/>
      <c r="B133" s="29" t="s">
        <v>60</v>
      </c>
      <c r="C133" s="26" t="str">
        <f>D118</f>
        <v xml:space="preserve">   /  /20</v>
      </c>
      <c r="D133" s="24"/>
      <c r="E133" s="24"/>
      <c r="F133" s="41"/>
      <c r="G133" s="41"/>
      <c r="J133" s="590" t="str">
        <f>J116</f>
        <v>पंचायत समिती</v>
      </c>
      <c r="L133" s="56" t="str">
        <f>L116</f>
        <v>कळवण</v>
      </c>
    </row>
    <row r="156" spans="1:11">
      <c r="B156" s="2" t="s">
        <v>84</v>
      </c>
    </row>
    <row r="157" spans="1:11">
      <c r="A157" s="56"/>
      <c r="B157" s="56" t="str">
        <f>E124</f>
        <v>सोमनाथ चटर्जी ,कक्ष अधिकारी   पंचायत समिती कळवण नाशिक</v>
      </c>
      <c r="C157" s="56"/>
      <c r="D157" s="56"/>
      <c r="F157" s="56"/>
      <c r="K157" s="2" t="s">
        <v>70</v>
      </c>
    </row>
    <row r="158" spans="1:11">
      <c r="B158" s="17" t="s">
        <v>67</v>
      </c>
      <c r="C158" s="24"/>
      <c r="D158" s="24"/>
      <c r="E158" s="24"/>
      <c r="G158" s="24"/>
    </row>
    <row r="159" spans="1:11" ht="21.6" thickBot="1">
      <c r="B159" s="24"/>
      <c r="C159" s="24"/>
      <c r="D159" s="24"/>
      <c r="E159" s="24"/>
      <c r="F159" s="24"/>
      <c r="G159" s="24"/>
    </row>
    <row r="160" spans="1:11">
      <c r="B160" s="48"/>
      <c r="C160" s="49"/>
      <c r="D160" s="49"/>
      <c r="E160" s="50"/>
      <c r="F160" s="24"/>
      <c r="G160" s="24"/>
    </row>
    <row r="161" spans="2:10">
      <c r="B161" s="51"/>
      <c r="C161" s="24"/>
      <c r="D161" s="24"/>
      <c r="E161" s="52"/>
      <c r="F161" s="24"/>
      <c r="G161" s="24"/>
    </row>
    <row r="162" spans="2:10">
      <c r="B162" s="51"/>
      <c r="C162" s="24"/>
      <c r="D162" s="24"/>
      <c r="E162" s="52"/>
      <c r="F162" s="24"/>
      <c r="G162" s="24"/>
    </row>
    <row r="163" spans="2:10">
      <c r="B163" s="51"/>
      <c r="C163" s="24"/>
      <c r="D163" s="24"/>
      <c r="E163" s="52"/>
      <c r="F163" s="24"/>
      <c r="G163" s="24"/>
    </row>
    <row r="164" spans="2:10">
      <c r="B164" s="51"/>
      <c r="C164" s="24"/>
      <c r="D164" s="24"/>
      <c r="E164" s="52"/>
      <c r="F164" s="24"/>
      <c r="G164" s="24"/>
    </row>
    <row r="165" spans="2:10">
      <c r="B165" s="51"/>
      <c r="C165" s="24"/>
      <c r="D165" s="24"/>
      <c r="E165" s="52"/>
      <c r="F165" s="24"/>
      <c r="G165" s="24"/>
    </row>
    <row r="166" spans="2:10">
      <c r="B166" s="51"/>
      <c r="C166" s="24"/>
      <c r="D166" s="24"/>
      <c r="E166" s="52"/>
      <c r="F166" s="24"/>
      <c r="G166" s="24"/>
    </row>
    <row r="167" spans="2:10" ht="21.6" thickBot="1">
      <c r="B167" s="53"/>
      <c r="C167" s="54"/>
      <c r="D167" s="54"/>
      <c r="E167" s="55"/>
      <c r="F167" s="24"/>
      <c r="J167" s="710" t="s">
        <v>68</v>
      </c>
    </row>
    <row r="171" spans="2:10">
      <c r="B171" s="16" t="s">
        <v>67</v>
      </c>
      <c r="C171" s="24"/>
      <c r="D171" s="24"/>
      <c r="E171" s="24"/>
      <c r="F171" s="24"/>
      <c r="I171" s="24"/>
    </row>
    <row r="172" spans="2:10" ht="21.6" thickBot="1">
      <c r="B172" s="24"/>
      <c r="C172" s="24"/>
      <c r="D172" s="24"/>
      <c r="E172" s="24"/>
      <c r="F172" s="24"/>
      <c r="I172" s="24"/>
    </row>
    <row r="173" spans="2:10">
      <c r="B173" s="48"/>
      <c r="C173" s="49"/>
      <c r="D173" s="49"/>
      <c r="E173" s="50"/>
      <c r="F173" s="24"/>
      <c r="I173" s="24"/>
    </row>
    <row r="174" spans="2:10">
      <c r="B174" s="51"/>
      <c r="C174" s="24"/>
      <c r="D174" s="24"/>
      <c r="E174" s="52"/>
      <c r="F174" s="24"/>
      <c r="I174" s="24"/>
    </row>
    <row r="175" spans="2:10">
      <c r="B175" s="51"/>
      <c r="C175" s="24"/>
      <c r="D175" s="24"/>
      <c r="E175" s="52"/>
      <c r="F175" s="24"/>
      <c r="I175" s="24"/>
    </row>
    <row r="176" spans="2:10">
      <c r="B176" s="51"/>
      <c r="C176" s="24"/>
      <c r="D176" s="24"/>
      <c r="E176" s="52"/>
      <c r="F176" s="24"/>
      <c r="I176" s="24"/>
    </row>
    <row r="177" spans="2:10">
      <c r="B177" s="51"/>
      <c r="C177" s="24"/>
      <c r="D177" s="24"/>
      <c r="E177" s="52"/>
      <c r="F177" s="24"/>
      <c r="I177" s="24"/>
    </row>
    <row r="178" spans="2:10">
      <c r="B178" s="51"/>
      <c r="C178" s="24"/>
      <c r="D178" s="24"/>
      <c r="E178" s="52"/>
      <c r="F178" s="24"/>
      <c r="I178" s="24"/>
    </row>
    <row r="179" spans="2:10">
      <c r="B179" s="51"/>
      <c r="C179" s="24"/>
      <c r="D179" s="24"/>
      <c r="E179" s="52"/>
      <c r="F179" s="24"/>
      <c r="I179" s="24"/>
    </row>
    <row r="180" spans="2:10" ht="21.6" thickBot="1">
      <c r="B180" s="53"/>
      <c r="C180" s="54"/>
      <c r="D180" s="54"/>
      <c r="E180" s="55"/>
      <c r="F180" s="24"/>
      <c r="J180" s="710" t="s">
        <v>68</v>
      </c>
    </row>
    <row r="183" spans="2:10">
      <c r="B183" s="16" t="s">
        <v>67</v>
      </c>
      <c r="C183" s="24"/>
      <c r="D183" s="24"/>
      <c r="E183" s="24"/>
      <c r="F183" s="24"/>
      <c r="G183" s="24"/>
    </row>
    <row r="184" spans="2:10" ht="21.6" thickBot="1">
      <c r="B184" s="24"/>
      <c r="C184" s="24"/>
      <c r="D184" s="24"/>
      <c r="E184" s="24"/>
      <c r="F184" s="24"/>
      <c r="G184" s="24"/>
    </row>
    <row r="185" spans="2:10">
      <c r="B185" s="48"/>
      <c r="C185" s="49"/>
      <c r="D185" s="49"/>
      <c r="E185" s="50"/>
      <c r="F185" s="24"/>
      <c r="G185" s="24"/>
    </row>
    <row r="186" spans="2:10">
      <c r="B186" s="51"/>
      <c r="C186" s="24"/>
      <c r="D186" s="24"/>
      <c r="E186" s="52"/>
      <c r="F186" s="24"/>
      <c r="G186" s="24"/>
    </row>
    <row r="187" spans="2:10">
      <c r="B187" s="51"/>
      <c r="C187" s="24"/>
      <c r="D187" s="24"/>
      <c r="E187" s="52"/>
      <c r="F187" s="24"/>
      <c r="G187" s="24"/>
    </row>
    <row r="188" spans="2:10">
      <c r="B188" s="51"/>
      <c r="C188" s="24"/>
      <c r="D188" s="24"/>
      <c r="E188" s="52"/>
      <c r="F188" s="24"/>
      <c r="G188" s="24"/>
    </row>
    <row r="189" spans="2:10">
      <c r="B189" s="51"/>
      <c r="C189" s="24"/>
      <c r="D189" s="24"/>
      <c r="E189" s="52"/>
      <c r="F189" s="24"/>
      <c r="G189" s="24"/>
    </row>
    <row r="190" spans="2:10">
      <c r="B190" s="51"/>
      <c r="C190" s="24"/>
      <c r="D190" s="24"/>
      <c r="E190" s="52"/>
      <c r="F190" s="24"/>
      <c r="G190" s="24"/>
    </row>
    <row r="191" spans="2:10">
      <c r="B191" s="51"/>
      <c r="C191" s="24"/>
      <c r="D191" s="24"/>
      <c r="E191" s="52"/>
      <c r="F191" s="24"/>
      <c r="G191" s="24"/>
    </row>
    <row r="192" spans="2:10" ht="21.6" thickBot="1">
      <c r="B192" s="53"/>
      <c r="C192" s="54"/>
      <c r="D192" s="54"/>
      <c r="E192" s="55"/>
      <c r="F192" s="24"/>
      <c r="J192" s="8" t="s">
        <v>68</v>
      </c>
    </row>
  </sheetData>
  <mergeCells count="15">
    <mergeCell ref="A122:J122"/>
    <mergeCell ref="A37:J37"/>
    <mergeCell ref="A54:J54"/>
    <mergeCell ref="A81:J81"/>
    <mergeCell ref="A103:J103"/>
    <mergeCell ref="A1:I1"/>
    <mergeCell ref="A104:J104"/>
    <mergeCell ref="A105:J105"/>
    <mergeCell ref="A121:J121"/>
    <mergeCell ref="H5:I5"/>
    <mergeCell ref="H6:I6"/>
    <mergeCell ref="A3:L3"/>
    <mergeCell ref="I21:M23"/>
    <mergeCell ref="C108:D108"/>
    <mergeCell ref="F108:G108"/>
  </mergeCells>
  <pageMargins left="0.5" right="0.2" top="0.3" bottom="0.3" header="0.1" footer="0.1"/>
  <pageSetup paperSize="9" scale="96" orientation="portrait" verticalDpi="300" r:id="rId1"/>
  <rowBreaks count="1" manualBreakCount="1">
    <brk id="36" max="16383"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J35"/>
  <sheetViews>
    <sheetView view="pageBreakPreview" zoomScale="90" zoomScaleSheetLayoutView="90" workbookViewId="0">
      <selection sqref="A1:H33"/>
    </sheetView>
  </sheetViews>
  <sheetFormatPr defaultColWidth="9.109375" defaultRowHeight="21"/>
  <cols>
    <col min="1" max="1" width="6.5546875" style="2" customWidth="1"/>
    <col min="2" max="2" width="22" style="2" customWidth="1"/>
    <col min="3" max="3" width="11.6640625" style="2" customWidth="1"/>
    <col min="4" max="4" width="9.88671875" style="2" customWidth="1"/>
    <col min="5" max="5" width="9.109375" style="2"/>
    <col min="6" max="6" width="9.6640625" style="2" customWidth="1"/>
    <col min="7" max="7" width="8.33203125" style="2" customWidth="1"/>
    <col min="8" max="8" width="10.109375" style="2" customWidth="1"/>
    <col min="9" max="9" width="9.109375" style="2"/>
    <col min="10" max="10" width="12.88671875" style="2" customWidth="1"/>
    <col min="11" max="16384" width="9.109375" style="2"/>
  </cols>
  <sheetData>
    <row r="1" spans="1:9" ht="25.8">
      <c r="A1" s="1412" t="s">
        <v>85</v>
      </c>
      <c r="B1" s="1412"/>
      <c r="C1" s="1412"/>
      <c r="D1" s="1412"/>
      <c r="E1" s="1412"/>
      <c r="F1" s="1412"/>
      <c r="G1" s="1412"/>
      <c r="H1" s="1412"/>
      <c r="I1" s="83"/>
    </row>
    <row r="2" spans="1:9">
      <c r="A2" s="1421" t="s">
        <v>256</v>
      </c>
      <c r="B2" s="1421"/>
      <c r="C2" s="1421"/>
      <c r="D2" s="1421"/>
      <c r="E2" s="1421"/>
      <c r="F2" s="1421"/>
      <c r="G2" s="1421"/>
      <c r="H2" s="1421"/>
      <c r="I2" s="10"/>
    </row>
    <row r="3" spans="1:9" ht="28.5" customHeight="1">
      <c r="A3" s="1428" t="s">
        <v>86</v>
      </c>
      <c r="B3" s="1428"/>
      <c r="C3" s="1428"/>
      <c r="D3" s="1428"/>
      <c r="E3" s="1428"/>
      <c r="F3" s="1428"/>
      <c r="G3" s="1428"/>
      <c r="H3" s="1428"/>
      <c r="I3" s="82"/>
    </row>
    <row r="4" spans="1:9">
      <c r="A4" s="4">
        <v>1</v>
      </c>
      <c r="B4" s="4" t="s">
        <v>44</v>
      </c>
      <c r="E4" s="4" t="str">
        <f>'Pension form'!C2</f>
        <v xml:space="preserve">सोमनाथ चटर्जी </v>
      </c>
    </row>
    <row r="5" spans="1:9">
      <c r="A5" s="4">
        <v>2</v>
      </c>
      <c r="B5" s="2" t="s">
        <v>87</v>
      </c>
      <c r="E5" s="592" t="str">
        <f>'Pension form'!C4</f>
        <v xml:space="preserve">कक्ष अधिकारी </v>
      </c>
    </row>
    <row r="6" spans="1:9">
      <c r="A6" s="4">
        <v>3</v>
      </c>
      <c r="B6" s="2" t="s">
        <v>88</v>
      </c>
      <c r="E6" s="1422">
        <f>'Pension form'!C6</f>
        <v>29000</v>
      </c>
      <c r="F6" s="1422"/>
    </row>
    <row r="7" spans="1:9">
      <c r="A7" s="4">
        <v>4</v>
      </c>
      <c r="B7" s="2" t="s">
        <v>89</v>
      </c>
      <c r="E7" s="1422">
        <f>'Pension form'!C8</f>
        <v>50191</v>
      </c>
      <c r="F7" s="1422"/>
    </row>
    <row r="8" spans="1:9">
      <c r="A8" s="2">
        <v>5</v>
      </c>
      <c r="B8" s="2" t="s">
        <v>90</v>
      </c>
      <c r="E8" s="1422">
        <f>'Pension form'!C7</f>
        <v>38047</v>
      </c>
      <c r="F8" s="1422"/>
    </row>
    <row r="9" spans="1:9" ht="21.6" thickBot="1">
      <c r="A9" s="5">
        <f>'Pension form'!G1</f>
        <v>0</v>
      </c>
      <c r="B9" s="2" t="str">
        <f>'Pension form'!H1</f>
        <v xml:space="preserve">   /  /20</v>
      </c>
      <c r="C9" s="2" t="s">
        <v>91</v>
      </c>
    </row>
    <row r="10" spans="1:9" ht="74.25" customHeight="1">
      <c r="A10" s="1433" t="s">
        <v>255</v>
      </c>
      <c r="B10" s="1429" t="s">
        <v>93</v>
      </c>
      <c r="C10" s="1429"/>
      <c r="D10" s="1439" t="s">
        <v>5</v>
      </c>
      <c r="E10" s="1440"/>
      <c r="F10" s="1429" t="s">
        <v>2099</v>
      </c>
      <c r="G10" s="1443" t="s">
        <v>94</v>
      </c>
      <c r="H10" s="1431" t="s">
        <v>95</v>
      </c>
    </row>
    <row r="11" spans="1:9">
      <c r="A11" s="1434"/>
      <c r="B11" s="1430"/>
      <c r="C11" s="1430"/>
      <c r="D11" s="1441"/>
      <c r="E11" s="1442"/>
      <c r="F11" s="1430"/>
      <c r="G11" s="1444"/>
      <c r="H11" s="1432"/>
    </row>
    <row r="12" spans="1:9">
      <c r="A12" s="634">
        <v>1</v>
      </c>
      <c r="B12" s="1430">
        <v>2</v>
      </c>
      <c r="C12" s="1430"/>
      <c r="D12" s="1430">
        <v>3</v>
      </c>
      <c r="E12" s="1430"/>
      <c r="F12" s="632">
        <v>4</v>
      </c>
      <c r="G12" s="635">
        <v>5</v>
      </c>
      <c r="H12" s="633">
        <v>6</v>
      </c>
    </row>
    <row r="13" spans="1:9">
      <c r="A13" s="76">
        <v>1</v>
      </c>
      <c r="B13" s="1437">
        <f>'Pension form'!B29</f>
        <v>0</v>
      </c>
      <c r="C13" s="1437"/>
      <c r="D13" s="1435">
        <f>'Pension form'!C29</f>
        <v>29000</v>
      </c>
      <c r="E13" s="1435"/>
      <c r="F13" s="703" t="str">
        <f>'Pension form'!D29</f>
        <v>º´ÉiÉ:</v>
      </c>
      <c r="G13" s="630"/>
      <c r="H13" s="631"/>
    </row>
    <row r="14" spans="1:9" s="5" customFormat="1">
      <c r="A14" s="76">
        <v>2</v>
      </c>
      <c r="B14" s="1437">
        <f>'Pension form'!B30</f>
        <v>0</v>
      </c>
      <c r="C14" s="1437"/>
      <c r="D14" s="1435">
        <f>'Pension form'!C30</f>
        <v>31352</v>
      </c>
      <c r="E14" s="1435"/>
      <c r="F14" s="975" t="str">
        <f>'Pension form'!D30</f>
        <v>पत्नी</v>
      </c>
      <c r="G14" s="630"/>
      <c r="H14" s="631"/>
    </row>
    <row r="15" spans="1:9">
      <c r="A15" s="76">
        <v>3</v>
      </c>
      <c r="B15" s="1437">
        <f>'Pension form'!B31</f>
        <v>0</v>
      </c>
      <c r="C15" s="1437"/>
      <c r="D15" s="1435">
        <f>'Pension form'!C31</f>
        <v>39245</v>
      </c>
      <c r="E15" s="1435"/>
      <c r="F15" s="630" t="str">
        <f>'Pension form'!D31</f>
        <v>मुलगी</v>
      </c>
      <c r="G15" s="630"/>
      <c r="H15" s="78"/>
    </row>
    <row r="16" spans="1:9" ht="38.25" customHeight="1">
      <c r="A16" s="76">
        <v>4</v>
      </c>
      <c r="B16" s="1437">
        <f>'Pension form'!B32</f>
        <v>0</v>
      </c>
      <c r="C16" s="1437"/>
      <c r="D16" s="1435">
        <f>'Pension form'!C32</f>
        <v>42445</v>
      </c>
      <c r="E16" s="1435"/>
      <c r="F16" s="975" t="str">
        <f>'Pension form'!D32</f>
        <v>मुलगा</v>
      </c>
      <c r="G16" s="630"/>
      <c r="H16" s="78"/>
    </row>
    <row r="17" spans="1:10" ht="21.6" thickBot="1">
      <c r="A17" s="79">
        <v>5</v>
      </c>
      <c r="B17" s="1438">
        <f>'Pension form'!B33</f>
        <v>0</v>
      </c>
      <c r="C17" s="1438"/>
      <c r="D17" s="1436">
        <f>'Pension form'!C33</f>
        <v>22255</v>
      </c>
      <c r="E17" s="1436"/>
      <c r="F17" s="80" t="str">
        <f>'Pension form'!D33</f>
        <v>आई</v>
      </c>
      <c r="G17" s="80"/>
      <c r="H17" s="81"/>
    </row>
    <row r="18" spans="1:10">
      <c r="A18" s="22"/>
      <c r="B18" s="27"/>
      <c r="C18" s="36"/>
      <c r="D18" s="36"/>
      <c r="E18" s="36"/>
      <c r="F18" s="36"/>
      <c r="G18" s="36"/>
      <c r="H18" s="36"/>
      <c r="I18" s="23"/>
      <c r="J18" s="24"/>
    </row>
    <row r="19" spans="1:10">
      <c r="A19" s="25"/>
      <c r="B19" s="1" t="s">
        <v>2412</v>
      </c>
      <c r="C19" s="26"/>
      <c r="D19" s="26"/>
      <c r="E19" s="26"/>
      <c r="F19" s="26"/>
      <c r="G19" s="26"/>
      <c r="H19" s="37"/>
      <c r="I19" s="24"/>
      <c r="J19" s="24"/>
    </row>
    <row r="20" spans="1:10">
      <c r="A20" s="57" t="s">
        <v>2411</v>
      </c>
      <c r="B20" s="21"/>
      <c r="C20" s="26"/>
      <c r="D20" s="26"/>
      <c r="E20" s="26"/>
      <c r="F20" s="26"/>
      <c r="G20" s="26"/>
      <c r="H20" s="26"/>
      <c r="I20" s="24"/>
      <c r="J20" s="24"/>
    </row>
    <row r="21" spans="1:10">
      <c r="A21" s="4"/>
      <c r="B21" s="26"/>
      <c r="C21" s="26"/>
      <c r="D21" s="26"/>
      <c r="E21" s="26"/>
      <c r="F21" s="26"/>
      <c r="G21" s="26"/>
      <c r="H21" s="26"/>
      <c r="I21" s="24"/>
      <c r="J21" s="24"/>
    </row>
    <row r="22" spans="1:10" ht="18" customHeight="1">
      <c r="B22" s="4" t="s">
        <v>59</v>
      </c>
      <c r="C22" s="425" t="str">
        <f>'Form 5'!D20</f>
        <v>कळवण</v>
      </c>
      <c r="D22" s="26"/>
      <c r="E22" s="26"/>
      <c r="F22" s="26"/>
      <c r="G22" s="26"/>
      <c r="H22" s="26"/>
      <c r="I22" s="24"/>
      <c r="J22" s="24"/>
    </row>
    <row r="23" spans="1:10" s="3" customFormat="1" ht="17.25" customHeight="1">
      <c r="B23" s="29" t="s">
        <v>60</v>
      </c>
      <c r="C23" s="26" t="str">
        <f>'Form 5'!D21</f>
        <v xml:space="preserve">   /  /20</v>
      </c>
      <c r="D23" s="26"/>
      <c r="E23" s="26"/>
      <c r="F23" s="26"/>
      <c r="H23" s="27"/>
      <c r="I23" s="27"/>
      <c r="J23" s="27"/>
    </row>
    <row r="24" spans="1:10" s="5" customFormat="1" ht="18" customHeight="1">
      <c r="A24" s="29"/>
      <c r="B24" s="27"/>
      <c r="C24" s="27"/>
      <c r="D24" s="27"/>
      <c r="F24" s="1427" t="str">
        <f>'Pension form'!I14</f>
        <v>सोमनाथ चटर्जी ,कक्ष अधिकारी   पंचायत समिती कळवण नाशिक</v>
      </c>
      <c r="G24" s="1427"/>
      <c r="H24" s="1427"/>
      <c r="I24" s="28"/>
      <c r="J24" s="28"/>
    </row>
    <row r="25" spans="1:10">
      <c r="A25" s="25"/>
      <c r="B25" s="26"/>
      <c r="C25" s="26"/>
      <c r="D25" s="26"/>
      <c r="F25" s="1427"/>
      <c r="G25" s="1427"/>
      <c r="H25" s="1427"/>
      <c r="I25" s="24"/>
      <c r="J25" s="24"/>
    </row>
    <row r="26" spans="1:10">
      <c r="A26" s="39"/>
      <c r="B26" s="26"/>
      <c r="C26" s="26"/>
      <c r="D26" s="26"/>
      <c r="F26" s="1427"/>
      <c r="G26" s="1427"/>
      <c r="H26" s="1427"/>
      <c r="I26" s="24"/>
      <c r="J26" s="24"/>
    </row>
    <row r="27" spans="1:10">
      <c r="A27" s="15" t="s">
        <v>97</v>
      </c>
      <c r="B27" s="36"/>
      <c r="C27" s="36"/>
      <c r="D27" s="36"/>
      <c r="E27" s="36"/>
      <c r="F27" s="36"/>
      <c r="G27" s="36"/>
      <c r="H27" s="36"/>
      <c r="I27" s="23"/>
      <c r="J27" s="24"/>
    </row>
    <row r="28" spans="1:10">
      <c r="A28" s="32" t="s">
        <v>98</v>
      </c>
      <c r="B28" s="24"/>
      <c r="C28" s="24"/>
      <c r="D28" s="24"/>
      <c r="E28" s="24"/>
      <c r="F28" s="24"/>
      <c r="G28" s="24"/>
      <c r="H28" s="24"/>
      <c r="I28" s="24"/>
      <c r="J28" s="24"/>
    </row>
    <row r="29" spans="1:10">
      <c r="A29" s="24" t="s">
        <v>99</v>
      </c>
      <c r="B29" s="24"/>
      <c r="C29" s="24"/>
      <c r="D29" s="24"/>
      <c r="E29" s="24"/>
      <c r="F29" s="24"/>
      <c r="G29" s="24"/>
      <c r="H29" s="24"/>
      <c r="I29" s="24"/>
      <c r="J29" s="24"/>
    </row>
    <row r="30" spans="1:10">
      <c r="A30" s="41"/>
      <c r="B30" s="24"/>
      <c r="C30" s="24"/>
      <c r="D30" s="24"/>
      <c r="E30" s="24"/>
      <c r="F30" s="24"/>
      <c r="G30" s="24"/>
      <c r="H30" s="24"/>
      <c r="I30" s="24"/>
      <c r="J30" s="24"/>
    </row>
    <row r="31" spans="1:10">
      <c r="A31" s="42"/>
      <c r="B31" s="24"/>
      <c r="C31" s="24"/>
      <c r="D31" s="24"/>
      <c r="E31" s="24"/>
      <c r="F31" s="24"/>
      <c r="G31" s="24"/>
      <c r="H31" s="24"/>
      <c r="I31" s="24"/>
      <c r="J31" s="24"/>
    </row>
    <row r="32" spans="1:10">
      <c r="A32" s="42"/>
      <c r="B32" s="24"/>
      <c r="C32" s="24"/>
      <c r="D32" s="24"/>
      <c r="G32" s="591" t="str">
        <f>'Form 5'!J50</f>
        <v>गट विकास अधिकारी वर्ग 1</v>
      </c>
      <c r="H32" s="24"/>
      <c r="I32" s="24"/>
      <c r="J32" s="24"/>
    </row>
    <row r="33" spans="1:10">
      <c r="A33" s="41"/>
      <c r="B33" s="24"/>
      <c r="C33" s="24"/>
      <c r="D33" s="24"/>
      <c r="F33" s="1254" t="str">
        <f>'Form 5'!J51</f>
        <v>पंचायत समिती</v>
      </c>
      <c r="H33" s="24" t="str">
        <f>'Non Drawl letter'!AI117</f>
        <v>कळवण</v>
      </c>
      <c r="I33" s="24"/>
      <c r="J33" s="24"/>
    </row>
    <row r="34" spans="1:10" s="5" customFormat="1">
      <c r="A34" s="43"/>
      <c r="B34" s="28"/>
      <c r="C34" s="28"/>
      <c r="D34" s="28"/>
      <c r="E34" s="28"/>
      <c r="F34" s="28"/>
      <c r="G34" s="28"/>
      <c r="H34" s="28"/>
      <c r="I34" s="28"/>
      <c r="J34" s="28"/>
    </row>
    <row r="35" spans="1:10">
      <c r="A35" s="43"/>
      <c r="B35" s="24"/>
      <c r="C35" s="24"/>
      <c r="D35" s="24"/>
      <c r="E35" s="24"/>
      <c r="F35" s="24"/>
      <c r="G35" s="24"/>
      <c r="H35" s="24"/>
      <c r="I35" s="24"/>
      <c r="J35" s="24"/>
    </row>
  </sheetData>
  <mergeCells count="25">
    <mergeCell ref="A1:H1"/>
    <mergeCell ref="D15:E15"/>
    <mergeCell ref="D16:E16"/>
    <mergeCell ref="D17:E17"/>
    <mergeCell ref="B10:C11"/>
    <mergeCell ref="B13:C13"/>
    <mergeCell ref="B17:C17"/>
    <mergeCell ref="B12:C12"/>
    <mergeCell ref="B14:C14"/>
    <mergeCell ref="D12:E12"/>
    <mergeCell ref="D13:E13"/>
    <mergeCell ref="D14:E14"/>
    <mergeCell ref="B15:C15"/>
    <mergeCell ref="B16:C16"/>
    <mergeCell ref="D10:E11"/>
    <mergeCell ref="G10:G11"/>
    <mergeCell ref="F24:H26"/>
    <mergeCell ref="A2:H2"/>
    <mergeCell ref="A3:H3"/>
    <mergeCell ref="F10:F11"/>
    <mergeCell ref="H10:H11"/>
    <mergeCell ref="A10:A11"/>
    <mergeCell ref="E6:F6"/>
    <mergeCell ref="E7:F7"/>
    <mergeCell ref="E8:F8"/>
  </mergeCells>
  <pageMargins left="0.78740157480314998" right="0.511811023622047" top="0.31496062992126" bottom="0.31496062992126" header="0.31496062992126" footer="0.31496062992126"/>
  <pageSetup paperSize="9" scale="96" orientation="portrait" verticalDpi="30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J182"/>
  <sheetViews>
    <sheetView view="pageBreakPreview" topLeftCell="A12" zoomScale="90" zoomScaleSheetLayoutView="90" workbookViewId="0">
      <selection activeCell="A33" sqref="A33"/>
    </sheetView>
  </sheetViews>
  <sheetFormatPr defaultColWidth="9.109375" defaultRowHeight="21"/>
  <cols>
    <col min="1" max="1" width="4" style="2" customWidth="1"/>
    <col min="2" max="2" width="14.33203125" style="2" customWidth="1"/>
    <col min="3" max="4" width="8.109375" style="2" customWidth="1"/>
    <col min="5" max="5" width="9.109375" style="2"/>
    <col min="6" max="6" width="10" style="2" customWidth="1"/>
    <col min="7" max="7" width="11.109375" style="2" customWidth="1"/>
    <col min="8" max="8" width="8" style="2" customWidth="1"/>
    <col min="9" max="9" width="10.33203125" style="2" customWidth="1"/>
    <col min="10" max="16384" width="9.109375" style="2"/>
  </cols>
  <sheetData>
    <row r="1" spans="1:10" ht="25.8">
      <c r="A1" s="1412" t="s">
        <v>100</v>
      </c>
      <c r="B1" s="1412"/>
      <c r="C1" s="1412"/>
      <c r="D1" s="1412"/>
      <c r="E1" s="1412"/>
      <c r="F1" s="1412"/>
      <c r="G1" s="1412"/>
      <c r="H1" s="1412"/>
      <c r="I1" s="1412"/>
    </row>
    <row r="2" spans="1:10" ht="40.5" customHeight="1">
      <c r="A2" s="1453" t="s">
        <v>101</v>
      </c>
      <c r="B2" s="1454"/>
      <c r="C2" s="1454"/>
      <c r="D2" s="1454"/>
      <c r="E2" s="1454"/>
      <c r="F2" s="1454"/>
      <c r="G2" s="1454"/>
      <c r="H2" s="1454"/>
      <c r="I2" s="1454"/>
    </row>
    <row r="3" spans="1:10">
      <c r="A3" s="1455" t="s">
        <v>102</v>
      </c>
      <c r="B3" s="1455"/>
      <c r="C3" s="1455"/>
      <c r="D3" s="1455"/>
      <c r="E3" s="1455"/>
      <c r="F3" s="1455"/>
      <c r="G3" s="1455"/>
      <c r="H3" s="1455"/>
      <c r="I3" s="1455"/>
      <c r="J3" s="59"/>
    </row>
    <row r="4" spans="1:10">
      <c r="A4" s="1455" t="s">
        <v>103</v>
      </c>
      <c r="B4" s="1455"/>
      <c r="C4" s="1455"/>
      <c r="D4" s="1455"/>
      <c r="E4" s="1455"/>
      <c r="F4" s="1455"/>
      <c r="G4" s="1455"/>
      <c r="H4" s="1455"/>
      <c r="I4" s="1455"/>
      <c r="J4" s="3"/>
    </row>
    <row r="5" spans="1:10">
      <c r="A5" s="1460" t="s">
        <v>104</v>
      </c>
      <c r="B5" s="1460"/>
      <c r="C5" s="1460"/>
      <c r="D5" s="1460"/>
      <c r="E5" s="1460"/>
      <c r="F5" s="1460"/>
      <c r="G5" s="1460"/>
      <c r="H5" s="1460"/>
      <c r="I5" s="1460"/>
      <c r="J5" s="620"/>
    </row>
    <row r="6" spans="1:10">
      <c r="A6" s="4">
        <v>1</v>
      </c>
      <c r="B6" s="2" t="s">
        <v>105</v>
      </c>
      <c r="G6" s="704" t="str">
        <f>'Pension form'!C2</f>
        <v xml:space="preserve">सोमनाथ चटर्जी </v>
      </c>
    </row>
    <row r="7" spans="1:10">
      <c r="A7" s="4">
        <v>2</v>
      </c>
      <c r="B7" s="1" t="s">
        <v>106</v>
      </c>
      <c r="G7" s="2">
        <f>'Pension form'!C3</f>
        <v>0</v>
      </c>
    </row>
    <row r="8" spans="1:10">
      <c r="A8" s="4">
        <v>3</v>
      </c>
      <c r="B8" s="2" t="s">
        <v>107</v>
      </c>
      <c r="G8" s="1446">
        <f>'Pension form'!C6</f>
        <v>29000</v>
      </c>
      <c r="H8" s="1446"/>
    </row>
    <row r="9" spans="1:10">
      <c r="A9" s="2">
        <v>4</v>
      </c>
      <c r="B9" s="1" t="s">
        <v>108</v>
      </c>
      <c r="G9" s="38" t="str">
        <f>'Pension form'!E2:E2</f>
        <v>हिंदु</v>
      </c>
    </row>
    <row r="10" spans="1:10">
      <c r="A10" s="2">
        <v>5</v>
      </c>
      <c r="B10" s="1" t="s">
        <v>163</v>
      </c>
      <c r="G10" s="2" t="str">
        <f>'Pension form'!D21</f>
        <v>¨ÉÖ {ÉÉä +b÷É´Énù iÉÉ SÉÉä{Éb÷É</v>
      </c>
    </row>
    <row r="11" spans="1:10">
      <c r="A11" s="1">
        <v>6</v>
      </c>
      <c r="B11" s="1" t="s">
        <v>109</v>
      </c>
    </row>
    <row r="12" spans="1:10">
      <c r="A12" s="1"/>
      <c r="B12" s="2" t="s">
        <v>110</v>
      </c>
      <c r="G12" s="2" t="s">
        <v>111</v>
      </c>
    </row>
    <row r="13" spans="1:10">
      <c r="B13" s="2" t="s">
        <v>112</v>
      </c>
      <c r="D13" s="9"/>
    </row>
    <row r="14" spans="1:10">
      <c r="A14" s="2">
        <v>7</v>
      </c>
      <c r="B14" s="1" t="s">
        <v>113</v>
      </c>
      <c r="G14" s="1446">
        <f>'Pension form'!C7</f>
        <v>38047</v>
      </c>
      <c r="H14" s="1446"/>
    </row>
    <row r="15" spans="1:10" s="5" customFormat="1">
      <c r="A15" s="5">
        <v>8</v>
      </c>
      <c r="B15" s="1" t="s">
        <v>114</v>
      </c>
      <c r="G15" s="1446">
        <f>'Pension form'!C8</f>
        <v>50191</v>
      </c>
      <c r="H15" s="1446"/>
    </row>
    <row r="16" spans="1:10">
      <c r="A16" s="2">
        <v>9</v>
      </c>
      <c r="B16" s="1" t="s">
        <v>115</v>
      </c>
    </row>
    <row r="17" spans="1:9">
      <c r="B17" s="2" t="s">
        <v>116</v>
      </c>
    </row>
    <row r="18" spans="1:9">
      <c r="B18" s="2" t="s">
        <v>117</v>
      </c>
    </row>
    <row r="19" spans="1:9">
      <c r="A19" s="25"/>
      <c r="B19" s="27" t="s">
        <v>118</v>
      </c>
      <c r="C19" s="27"/>
      <c r="D19" s="27"/>
      <c r="E19" s="27"/>
      <c r="F19" s="27"/>
      <c r="G19" s="27"/>
      <c r="H19" s="27"/>
      <c r="I19" s="24"/>
    </row>
    <row r="20" spans="1:9">
      <c r="A20" s="25">
        <v>10</v>
      </c>
      <c r="B20" s="26" t="s">
        <v>119</v>
      </c>
      <c r="C20" s="26"/>
      <c r="D20" s="26"/>
      <c r="E20" s="26"/>
      <c r="F20" s="26"/>
      <c r="G20" s="26"/>
      <c r="H20" s="26"/>
      <c r="I20" s="24"/>
    </row>
    <row r="21" spans="1:9" ht="21.6" thickBot="1">
      <c r="A21" s="25"/>
      <c r="B21" s="26" t="s">
        <v>120</v>
      </c>
      <c r="C21" s="26"/>
      <c r="D21" s="26"/>
      <c r="E21" s="26"/>
      <c r="F21" s="26"/>
      <c r="G21" s="26"/>
      <c r="H21" s="26"/>
      <c r="I21" s="24"/>
    </row>
    <row r="22" spans="1:9" ht="21.6" thickBot="1">
      <c r="A22" s="25">
        <v>11</v>
      </c>
      <c r="B22" s="26" t="s">
        <v>121</v>
      </c>
      <c r="C22" s="26"/>
      <c r="D22" s="26"/>
      <c r="E22" s="26"/>
      <c r="F22" s="872" t="s">
        <v>123</v>
      </c>
      <c r="G22" s="873" t="s">
        <v>124</v>
      </c>
      <c r="H22" s="874" t="s">
        <v>125</v>
      </c>
    </row>
    <row r="23" spans="1:9" ht="21.6" thickBot="1">
      <c r="A23" s="25"/>
      <c r="B23" s="1" t="s">
        <v>122</v>
      </c>
      <c r="C23" s="26"/>
      <c r="D23" s="26"/>
      <c r="E23" s="26"/>
      <c r="F23" s="869">
        <f>'Pension form'!E9</f>
        <v>33</v>
      </c>
      <c r="G23" s="870">
        <f>'Pension form'!F9</f>
        <v>2</v>
      </c>
      <c r="H23" s="871">
        <f>'Pension form'!G9</f>
        <v>30</v>
      </c>
    </row>
    <row r="24" spans="1:9">
      <c r="A24" s="29">
        <v>12</v>
      </c>
      <c r="B24" s="1" t="s">
        <v>129</v>
      </c>
      <c r="C24" s="26"/>
      <c r="D24" s="26"/>
      <c r="E24" s="26"/>
      <c r="F24" s="26"/>
      <c r="G24" s="425" t="str">
        <f>'Pension form'!F8</f>
        <v>नियत वयोमानानुसार</v>
      </c>
      <c r="I24" s="24"/>
    </row>
    <row r="25" spans="1:9" s="3" customFormat="1">
      <c r="A25" s="29">
        <v>13</v>
      </c>
      <c r="B25" s="1" t="s">
        <v>130</v>
      </c>
      <c r="C25" s="27"/>
      <c r="D25" s="27"/>
      <c r="E25" s="27"/>
      <c r="F25" s="27"/>
      <c r="G25" s="27" t="str">
        <f>'Pension form'!H1</f>
        <v xml:space="preserve">   /  /20</v>
      </c>
      <c r="I25" s="27"/>
    </row>
    <row r="26" spans="1:9" s="5" customFormat="1">
      <c r="A26" s="25"/>
      <c r="B26" s="26" t="s">
        <v>131</v>
      </c>
      <c r="C26" s="26"/>
      <c r="D26" s="26"/>
      <c r="E26" s="26"/>
      <c r="F26" s="26"/>
      <c r="G26" s="26" t="str">
        <f>G25</f>
        <v xml:space="preserve">   /  /20</v>
      </c>
      <c r="I26" s="28"/>
    </row>
    <row r="27" spans="1:9">
      <c r="A27" s="29"/>
      <c r="B27" s="26" t="s">
        <v>132</v>
      </c>
      <c r="C27" s="26"/>
      <c r="D27" s="26"/>
      <c r="E27" s="26"/>
      <c r="F27" s="26"/>
      <c r="G27" s="26"/>
      <c r="H27" s="26"/>
      <c r="I27" s="24"/>
    </row>
    <row r="28" spans="1:9">
      <c r="A28" s="29"/>
      <c r="B28" s="1450" t="s">
        <v>133</v>
      </c>
      <c r="C28" s="1450"/>
      <c r="D28" s="1450"/>
      <c r="E28" s="1450"/>
      <c r="F28" s="1450"/>
      <c r="G28" s="1450"/>
      <c r="H28" s="1450"/>
      <c r="I28" s="24"/>
    </row>
    <row r="29" spans="1:9">
      <c r="A29" s="24"/>
      <c r="B29" s="26" t="s">
        <v>134</v>
      </c>
      <c r="C29" s="27"/>
      <c r="D29" s="27"/>
      <c r="E29" s="27"/>
      <c r="F29" s="27"/>
      <c r="G29" s="27" t="str">
        <f>G26</f>
        <v xml:space="preserve">   /  /20</v>
      </c>
      <c r="I29" s="24"/>
    </row>
    <row r="30" spans="1:9">
      <c r="A30" s="15"/>
      <c r="B30" s="2" t="s">
        <v>135</v>
      </c>
    </row>
    <row r="31" spans="1:9">
      <c r="B31" s="2" t="s">
        <v>136</v>
      </c>
    </row>
    <row r="32" spans="1:9">
      <c r="A32" s="1"/>
      <c r="B32" s="1" t="s">
        <v>137</v>
      </c>
      <c r="G32" s="2" t="str">
        <f>G29</f>
        <v xml:space="preserve">   /  /20</v>
      </c>
    </row>
    <row r="33" spans="1:8">
      <c r="B33" s="2" t="s">
        <v>138</v>
      </c>
    </row>
    <row r="34" spans="1:8">
      <c r="B34" s="2" t="s">
        <v>139</v>
      </c>
    </row>
    <row r="35" spans="1:8">
      <c r="B35" s="2" t="s">
        <v>140</v>
      </c>
    </row>
    <row r="36" spans="1:8" s="5" customFormat="1">
      <c r="A36" s="8">
        <v>14</v>
      </c>
      <c r="B36" s="5" t="s">
        <v>142</v>
      </c>
      <c r="H36" s="5" t="str">
        <f>'Pension form'!G36</f>
        <v>ÊxÉ®ÆúEò</v>
      </c>
    </row>
    <row r="37" spans="1:8">
      <c r="A37" s="8"/>
      <c r="B37" s="2" t="s">
        <v>141</v>
      </c>
    </row>
    <row r="38" spans="1:8">
      <c r="A38" s="8"/>
      <c r="B38" s="2" t="s">
        <v>143</v>
      </c>
    </row>
    <row r="39" spans="1:8" ht="21.6" thickBot="1">
      <c r="A39" s="8">
        <v>15</v>
      </c>
      <c r="B39" s="1" t="s">
        <v>146</v>
      </c>
    </row>
    <row r="40" spans="1:8" ht="21.6" thickBot="1">
      <c r="A40" s="1" t="s">
        <v>164</v>
      </c>
      <c r="F40" s="880" t="s">
        <v>123</v>
      </c>
      <c r="G40" s="881" t="s">
        <v>147</v>
      </c>
      <c r="H40" s="882" t="s">
        <v>125</v>
      </c>
    </row>
    <row r="41" spans="1:8" ht="20.25" customHeight="1" thickBot="1">
      <c r="A41" s="1" t="s">
        <v>165</v>
      </c>
      <c r="C41" s="1" t="s">
        <v>148</v>
      </c>
      <c r="F41" s="875">
        <f>F23</f>
        <v>33</v>
      </c>
      <c r="G41" s="876">
        <f>G23</f>
        <v>2</v>
      </c>
      <c r="H41" s="877">
        <f>H23</f>
        <v>30</v>
      </c>
    </row>
    <row r="42" spans="1:8" ht="21.6" thickBot="1">
      <c r="C42" s="1" t="s">
        <v>149</v>
      </c>
      <c r="F42" s="878">
        <f>F41</f>
        <v>33</v>
      </c>
      <c r="G42" s="879">
        <v>0</v>
      </c>
      <c r="H42" s="879">
        <v>0</v>
      </c>
    </row>
    <row r="43" spans="1:8">
      <c r="E43" s="1" t="s">
        <v>150</v>
      </c>
      <c r="F43" s="2">
        <f>'Pension form'!C10</f>
        <v>33</v>
      </c>
      <c r="G43" s="2" t="s">
        <v>123</v>
      </c>
    </row>
    <row r="44" spans="1:8">
      <c r="A44" s="1" t="s">
        <v>151</v>
      </c>
      <c r="F44" s="2" t="s">
        <v>123</v>
      </c>
      <c r="G44" s="2" t="s">
        <v>147</v>
      </c>
      <c r="H44" s="2" t="s">
        <v>125</v>
      </c>
    </row>
    <row r="45" spans="1:8">
      <c r="B45" s="1" t="s">
        <v>166</v>
      </c>
    </row>
    <row r="46" spans="1:8">
      <c r="A46" s="16"/>
      <c r="B46" s="2" t="s">
        <v>152</v>
      </c>
    </row>
    <row r="47" spans="1:8" ht="17.25" customHeight="1">
      <c r="A47" s="17"/>
      <c r="B47" s="2" t="s">
        <v>154</v>
      </c>
    </row>
    <row r="48" spans="1:8" ht="17.25" customHeight="1">
      <c r="A48" s="17"/>
      <c r="B48" s="2" t="s">
        <v>153</v>
      </c>
    </row>
    <row r="49" spans="1:9" ht="17.25" customHeight="1">
      <c r="A49" s="17"/>
      <c r="B49" s="1" t="s">
        <v>155</v>
      </c>
    </row>
    <row r="50" spans="1:9" ht="17.25" customHeight="1">
      <c r="A50" s="17"/>
      <c r="B50" s="2" t="s">
        <v>156</v>
      </c>
    </row>
    <row r="51" spans="1:9" ht="17.25" customHeight="1">
      <c r="A51" s="17">
        <v>17</v>
      </c>
      <c r="B51" s="1" t="s">
        <v>157</v>
      </c>
      <c r="E51" s="2">
        <f>'Pension form'!D37</f>
        <v>67100</v>
      </c>
      <c r="F51" s="4" t="s">
        <v>158</v>
      </c>
      <c r="G51" s="927">
        <f>'Pension form'!E37</f>
        <v>0</v>
      </c>
      <c r="H51" s="56" t="s">
        <v>160</v>
      </c>
      <c r="I51" s="2">
        <f>E51+G51</f>
        <v>67100</v>
      </c>
    </row>
    <row r="52" spans="1:9" ht="17.25" customHeight="1">
      <c r="A52" s="17">
        <v>18</v>
      </c>
      <c r="B52" s="1" t="s">
        <v>167</v>
      </c>
      <c r="G52" s="2">
        <f>'Pension form'!D38</f>
        <v>67100</v>
      </c>
    </row>
    <row r="53" spans="1:9" ht="17.25" customHeight="1">
      <c r="A53" s="17"/>
      <c r="B53" s="2" t="s">
        <v>161</v>
      </c>
    </row>
    <row r="54" spans="1:9" ht="17.25" customHeight="1">
      <c r="B54" s="883" t="s">
        <v>162</v>
      </c>
      <c r="C54" s="14" t="s">
        <v>28</v>
      </c>
      <c r="D54" s="14" t="s">
        <v>144</v>
      </c>
      <c r="E54" s="14" t="s">
        <v>168</v>
      </c>
      <c r="F54" s="14" t="s">
        <v>158</v>
      </c>
      <c r="G54" s="14" t="s">
        <v>169</v>
      </c>
      <c r="H54" s="14" t="s">
        <v>124</v>
      </c>
      <c r="I54" s="14" t="s">
        <v>24</v>
      </c>
    </row>
    <row r="55" spans="1:9" ht="17.25" customHeight="1">
      <c r="B55" s="1456" t="str">
        <f>'Pension form'!C4</f>
        <v xml:space="preserve">कक्ष अधिकारी </v>
      </c>
      <c r="C55" s="60" t="s">
        <v>1047</v>
      </c>
      <c r="D55" s="11" t="s">
        <v>1029</v>
      </c>
      <c r="E55" s="11">
        <f>'Pension form'!D39</f>
        <v>67100</v>
      </c>
      <c r="F55" s="11">
        <v>4200</v>
      </c>
      <c r="G55" s="11">
        <f>SUM(E55:F55)</f>
        <v>71300</v>
      </c>
      <c r="H55" s="938">
        <v>2</v>
      </c>
      <c r="I55" s="11">
        <f>G55*H55</f>
        <v>142600</v>
      </c>
    </row>
    <row r="56" spans="1:9" ht="36.75" customHeight="1">
      <c r="B56" s="1457"/>
      <c r="C56" s="13" t="s">
        <v>1028</v>
      </c>
      <c r="D56" s="13" t="s">
        <v>1048</v>
      </c>
      <c r="E56" s="13">
        <f>E51</f>
        <v>67100</v>
      </c>
      <c r="F56" s="13">
        <v>4200</v>
      </c>
      <c r="G56" s="13">
        <f>SUM(E56:F56)</f>
        <v>71300</v>
      </c>
      <c r="H56" s="923">
        <v>8</v>
      </c>
      <c r="I56" s="13">
        <f>G56*H56</f>
        <v>570400</v>
      </c>
    </row>
    <row r="57" spans="1:9" ht="17.25" customHeight="1">
      <c r="B57" s="345"/>
      <c r="C57" s="347" t="s">
        <v>159</v>
      </c>
      <c r="D57" s="347"/>
      <c r="E57" s="347"/>
      <c r="F57" s="347"/>
      <c r="G57" s="347"/>
      <c r="H57" s="938"/>
      <c r="I57" s="11">
        <f>I55+I56</f>
        <v>713000</v>
      </c>
    </row>
    <row r="58" spans="1:9" ht="17.25" customHeight="1">
      <c r="B58" s="346"/>
      <c r="C58" s="347" t="s">
        <v>170</v>
      </c>
      <c r="D58" s="347"/>
      <c r="E58" s="347"/>
      <c r="F58" s="347"/>
      <c r="G58" s="347"/>
      <c r="H58" s="347"/>
      <c r="I58" s="11">
        <f>I57/10</f>
        <v>71300</v>
      </c>
    </row>
    <row r="59" spans="1:9" ht="17.25" customHeight="1">
      <c r="A59" s="15" t="s">
        <v>173</v>
      </c>
    </row>
    <row r="60" spans="1:9" ht="17.25" customHeight="1">
      <c r="A60" s="1" t="s">
        <v>171</v>
      </c>
    </row>
    <row r="61" spans="1:9" ht="17.25" customHeight="1">
      <c r="A61" s="1" t="s">
        <v>172</v>
      </c>
    </row>
    <row r="62" spans="1:9" ht="17.25" customHeight="1">
      <c r="A62" s="1" t="s">
        <v>174</v>
      </c>
    </row>
    <row r="63" spans="1:9" ht="17.25" customHeight="1">
      <c r="A63" s="16">
        <v>19</v>
      </c>
      <c r="B63" s="1" t="s">
        <v>175</v>
      </c>
      <c r="H63" s="2" t="str">
        <f>G32</f>
        <v xml:space="preserve">   /  /20</v>
      </c>
    </row>
    <row r="64" spans="1:9" ht="17.25" customHeight="1">
      <c r="B64" s="2" t="s">
        <v>176</v>
      </c>
    </row>
    <row r="65" spans="1:9" ht="17.25" customHeight="1">
      <c r="A65" s="17">
        <v>20</v>
      </c>
      <c r="B65" s="1" t="s">
        <v>177</v>
      </c>
      <c r="H65" s="2">
        <f>'Pension form'!F50</f>
        <v>33550</v>
      </c>
    </row>
    <row r="66" spans="1:9" ht="17.25" customHeight="1">
      <c r="B66" s="1" t="s">
        <v>178</v>
      </c>
      <c r="H66" s="2">
        <f>'Pension form'!F51</f>
        <v>16775</v>
      </c>
    </row>
    <row r="67" spans="1:9" ht="17.25" customHeight="1">
      <c r="A67" s="17">
        <v>21</v>
      </c>
      <c r="B67" s="16" t="s">
        <v>179</v>
      </c>
      <c r="H67" s="1458">
        <f>'Pension form'!F52</f>
        <v>1107150</v>
      </c>
      <c r="I67" s="1458"/>
    </row>
    <row r="68" spans="1:9" ht="17.25" customHeight="1">
      <c r="A68" s="8">
        <v>22</v>
      </c>
      <c r="B68" s="2" t="s">
        <v>180</v>
      </c>
      <c r="H68" s="1449">
        <f>'Pension form'!D8</f>
        <v>50192</v>
      </c>
      <c r="I68" s="1449"/>
    </row>
    <row r="69" spans="1:9" ht="17.25" customHeight="1">
      <c r="A69" s="8">
        <v>23</v>
      </c>
      <c r="B69" s="2" t="s">
        <v>181</v>
      </c>
    </row>
    <row r="70" spans="1:9" ht="17.25" customHeight="1">
      <c r="A70" s="10"/>
      <c r="B70" s="2" t="s">
        <v>182</v>
      </c>
    </row>
    <row r="71" spans="1:9" ht="17.25" customHeight="1">
      <c r="A71" s="20"/>
      <c r="B71" s="2" t="s">
        <v>183</v>
      </c>
    </row>
    <row r="72" spans="1:9" ht="17.25" customHeight="1">
      <c r="A72" s="20">
        <v>24</v>
      </c>
      <c r="B72" s="2" t="s">
        <v>184</v>
      </c>
    </row>
    <row r="73" spans="1:9" ht="17.25" customHeight="1">
      <c r="A73" s="20"/>
      <c r="B73" s="2" t="s">
        <v>185</v>
      </c>
    </row>
    <row r="74" spans="1:9" ht="17.25" customHeight="1">
      <c r="A74" s="8"/>
      <c r="B74" s="2" t="s">
        <v>188</v>
      </c>
    </row>
    <row r="75" spans="1:9" ht="17.25" customHeight="1">
      <c r="A75" s="17"/>
      <c r="B75" s="2" t="s">
        <v>186</v>
      </c>
    </row>
    <row r="76" spans="1:9" ht="17.25" customHeight="1">
      <c r="A76" s="19"/>
      <c r="B76" s="2" t="s">
        <v>187</v>
      </c>
    </row>
    <row r="77" spans="1:9" ht="17.25" customHeight="1">
      <c r="A77" s="17"/>
      <c r="B77" s="2" t="s">
        <v>189</v>
      </c>
      <c r="I77" s="928">
        <f>'Pension form'!F56</f>
        <v>0</v>
      </c>
    </row>
    <row r="78" spans="1:9" ht="17.25" customHeight="1">
      <c r="A78" s="8"/>
      <c r="B78" s="2" t="s">
        <v>190</v>
      </c>
    </row>
    <row r="80" spans="1:9">
      <c r="A80" s="2">
        <v>25</v>
      </c>
      <c r="B80" s="2" t="s">
        <v>191</v>
      </c>
    </row>
    <row r="81" spans="1:9">
      <c r="B81" s="2" t="s">
        <v>193</v>
      </c>
      <c r="H81" s="2" t="str">
        <f>'Pension form'!D57</f>
        <v xml:space="preserve">½þÉäªÉ </v>
      </c>
    </row>
    <row r="82" spans="1:9">
      <c r="B82" s="2" t="s">
        <v>194</v>
      </c>
      <c r="H82" s="2" t="str">
        <f>H81</f>
        <v xml:space="preserve">½þÉäªÉ </v>
      </c>
    </row>
    <row r="83" spans="1:9">
      <c r="A83" s="2">
        <v>26</v>
      </c>
      <c r="B83" s="1" t="s">
        <v>195</v>
      </c>
    </row>
    <row r="84" spans="1:9">
      <c r="A84" s="1" t="s">
        <v>2383</v>
      </c>
      <c r="E84" s="2">
        <f>'Pension form'!D37</f>
        <v>67100</v>
      </c>
      <c r="F84" s="2" t="s">
        <v>158</v>
      </c>
      <c r="G84" s="830">
        <f>'Pension form'!E37</f>
        <v>0</v>
      </c>
      <c r="H84" s="1" t="s">
        <v>160</v>
      </c>
      <c r="I84" s="2">
        <f>E84+G84</f>
        <v>67100</v>
      </c>
    </row>
    <row r="85" spans="1:9">
      <c r="A85" s="1" t="s">
        <v>196</v>
      </c>
    </row>
    <row r="86" spans="1:9">
      <c r="A86" s="2" t="s">
        <v>197</v>
      </c>
      <c r="G86" s="4"/>
    </row>
    <row r="87" spans="1:9">
      <c r="B87" s="2" t="s">
        <v>198</v>
      </c>
      <c r="F87" s="2">
        <f>'Pension form'!F58</f>
        <v>33550</v>
      </c>
      <c r="G87" s="348">
        <f>'Pension form'!D58</f>
        <v>33550</v>
      </c>
      <c r="H87" s="2" t="s">
        <v>144</v>
      </c>
    </row>
    <row r="88" spans="1:9">
      <c r="B88" s="2" t="s">
        <v>199</v>
      </c>
      <c r="F88" s="2">
        <f>'Pension form'!F59</f>
        <v>20130</v>
      </c>
      <c r="G88" s="348">
        <f>'Pension form'!D59</f>
        <v>20130</v>
      </c>
      <c r="H88" s="2" t="s">
        <v>200</v>
      </c>
    </row>
    <row r="89" spans="1:9">
      <c r="B89" s="1" t="s">
        <v>201</v>
      </c>
    </row>
    <row r="90" spans="1:9">
      <c r="B90" s="1" t="s">
        <v>202</v>
      </c>
    </row>
    <row r="91" spans="1:9" ht="21" customHeight="1">
      <c r="B91" s="1430" t="s">
        <v>92</v>
      </c>
      <c r="C91" s="1430" t="s">
        <v>93</v>
      </c>
      <c r="D91" s="1430"/>
      <c r="E91" s="1430"/>
      <c r="F91" s="1459" t="s">
        <v>5</v>
      </c>
      <c r="G91" s="1459"/>
      <c r="H91" s="1451" t="s">
        <v>203</v>
      </c>
    </row>
    <row r="92" spans="1:9">
      <c r="B92" s="1430"/>
      <c r="C92" s="1430"/>
      <c r="D92" s="1430"/>
      <c r="E92" s="1430"/>
      <c r="F92" s="1459"/>
      <c r="G92" s="1459"/>
      <c r="H92" s="1452"/>
    </row>
    <row r="93" spans="1:9">
      <c r="B93" s="62">
        <v>1</v>
      </c>
      <c r="C93" s="1430">
        <v>2</v>
      </c>
      <c r="D93" s="1430"/>
      <c r="E93" s="1430"/>
      <c r="F93" s="1430">
        <v>3</v>
      </c>
      <c r="G93" s="1430"/>
      <c r="H93" s="64">
        <v>4</v>
      </c>
    </row>
    <row r="94" spans="1:9" ht="21" customHeight="1">
      <c r="B94" s="63">
        <v>1</v>
      </c>
      <c r="C94" s="1437">
        <f>'Form 3'!B13</f>
        <v>0</v>
      </c>
      <c r="D94" s="1437"/>
      <c r="E94" s="1437"/>
      <c r="F94" s="1448">
        <f>'Form 3'!D13</f>
        <v>29000</v>
      </c>
      <c r="G94" s="1448"/>
      <c r="H94" s="12" t="str">
        <f>'Form 3'!F13</f>
        <v>º´ÉiÉ:</v>
      </c>
    </row>
    <row r="95" spans="1:9" ht="21" customHeight="1">
      <c r="B95" s="63">
        <v>2</v>
      </c>
      <c r="C95" s="1437">
        <f>'Form 3'!B14</f>
        <v>0</v>
      </c>
      <c r="D95" s="1437"/>
      <c r="E95" s="1437"/>
      <c r="F95" s="1448">
        <f>'Form 3'!D14</f>
        <v>31352</v>
      </c>
      <c r="G95" s="1448"/>
      <c r="H95" s="968" t="str">
        <f>'Form 3'!F14</f>
        <v>पत्नी</v>
      </c>
    </row>
    <row r="96" spans="1:9" ht="21" customHeight="1">
      <c r="B96" s="63">
        <v>3</v>
      </c>
      <c r="C96" s="1437">
        <f>'Form 3'!B15</f>
        <v>0</v>
      </c>
      <c r="D96" s="1437"/>
      <c r="E96" s="1437"/>
      <c r="F96" s="1448">
        <f>'Form 3'!D15</f>
        <v>39245</v>
      </c>
      <c r="G96" s="1448"/>
      <c r="H96" s="12" t="str">
        <f>'Form 3'!F15</f>
        <v>मुलगी</v>
      </c>
    </row>
    <row r="97" spans="1:9" ht="21" customHeight="1">
      <c r="B97" s="63">
        <v>4</v>
      </c>
      <c r="C97" s="1437">
        <f>'Form 3'!B16</f>
        <v>0</v>
      </c>
      <c r="D97" s="1437"/>
      <c r="E97" s="1437"/>
      <c r="F97" s="1448">
        <f>'Pension form'!C32</f>
        <v>42445</v>
      </c>
      <c r="G97" s="1448"/>
      <c r="H97" s="968" t="str">
        <f>'Form 3'!F16</f>
        <v>मुलगा</v>
      </c>
    </row>
    <row r="98" spans="1:9">
      <c r="B98" s="63">
        <v>5</v>
      </c>
      <c r="C98" s="1447">
        <f>'Form 3'!B17</f>
        <v>0</v>
      </c>
      <c r="D98" s="1447"/>
      <c r="E98" s="1447"/>
      <c r="F98" s="1447"/>
      <c r="G98" s="1447"/>
      <c r="H98" s="12" t="str">
        <f>'Form 3'!F17</f>
        <v>आई</v>
      </c>
    </row>
    <row r="100" spans="1:9">
      <c r="A100" s="2">
        <v>27</v>
      </c>
      <c r="B100" s="1" t="s">
        <v>71</v>
      </c>
      <c r="C100" s="2" t="s">
        <v>205</v>
      </c>
      <c r="D100" s="2" t="s">
        <v>205</v>
      </c>
      <c r="E100" s="2" t="s">
        <v>206</v>
      </c>
      <c r="F100" s="2" t="s">
        <v>207</v>
      </c>
      <c r="G100" s="2" t="str">
        <f>'Pension form'!D24</f>
        <v>5 ¡Öò]õõ 3 &lt;ÆSÉ</v>
      </c>
    </row>
    <row r="101" spans="1:9">
      <c r="A101" s="2">
        <v>28</v>
      </c>
      <c r="B101" s="2" t="s">
        <v>204</v>
      </c>
      <c r="C101" s="2" t="s">
        <v>205</v>
      </c>
      <c r="D101" s="2" t="s">
        <v>205</v>
      </c>
      <c r="E101" s="2" t="s">
        <v>206</v>
      </c>
      <c r="F101" s="2" t="str">
        <f>'Pension form'!D25</f>
        <v>½þÉiÉÉSÉä EòÉä{É®úÉ´É®ú EòÉ³ýÉ iÉÒ³ý</v>
      </c>
    </row>
    <row r="102" spans="1:9">
      <c r="A102" s="2">
        <v>29</v>
      </c>
      <c r="B102" s="1" t="s">
        <v>208</v>
      </c>
      <c r="F102" s="2">
        <f>'Pension form'!D22</f>
        <v>0</v>
      </c>
    </row>
    <row r="103" spans="1:9">
      <c r="B103" s="2" t="s">
        <v>209</v>
      </c>
      <c r="F103" s="2" t="str">
        <f>'Pension form'!D23</f>
        <v>VÉä b÷Ò ºÉÒ ºÉÒ ¤ÉÄEò ¶ÉÉJÉÉ +b÷É´Énù</v>
      </c>
    </row>
    <row r="104" spans="1:9">
      <c r="A104" s="2">
        <v>30</v>
      </c>
      <c r="B104" s="1" t="s">
        <v>210</v>
      </c>
      <c r="G104" s="2" t="s">
        <v>211</v>
      </c>
    </row>
    <row r="107" spans="1:9">
      <c r="A107" s="4" t="s">
        <v>59</v>
      </c>
      <c r="B107" s="26"/>
      <c r="C107" s="425" t="str">
        <f>'Pension form'!G4</f>
        <v>कळवण</v>
      </c>
      <c r="D107" s="24"/>
      <c r="E107" s="24"/>
      <c r="F107" s="24"/>
      <c r="G107" s="24"/>
      <c r="H107" s="24"/>
    </row>
    <row r="108" spans="1:9">
      <c r="A108" s="29" t="s">
        <v>60</v>
      </c>
      <c r="B108" s="26"/>
      <c r="C108" s="26" t="str">
        <f>'Pension form'!H1</f>
        <v xml:space="preserve">   /  /20</v>
      </c>
      <c r="D108" s="24"/>
      <c r="E108" s="24"/>
      <c r="F108" s="24"/>
      <c r="G108" s="24"/>
      <c r="H108" s="24"/>
    </row>
    <row r="109" spans="1:9">
      <c r="A109" s="33"/>
      <c r="B109" s="24"/>
      <c r="C109" s="24"/>
      <c r="D109" s="24"/>
      <c r="E109" s="24"/>
      <c r="F109" s="24"/>
      <c r="H109" s="591" t="str">
        <f>'Form 3'!G32</f>
        <v>गट विकास अधिकारी वर्ग 1</v>
      </c>
    </row>
    <row r="110" spans="1:9">
      <c r="A110" s="33"/>
      <c r="B110" s="24"/>
      <c r="C110" s="24"/>
      <c r="D110" s="24"/>
      <c r="E110" s="24"/>
      <c r="F110" s="24"/>
      <c r="G110" s="1254" t="str">
        <f>'Form 3'!F33</f>
        <v>पंचायत समिती</v>
      </c>
      <c r="I110" s="2" t="str">
        <f>'Non Drawl letter'!AI117</f>
        <v>कळवण</v>
      </c>
    </row>
    <row r="116" spans="1:9" ht="25.8">
      <c r="A116" s="1412" t="s">
        <v>212</v>
      </c>
      <c r="B116" s="1412"/>
      <c r="C116" s="1412"/>
      <c r="D116" s="1412"/>
      <c r="E116" s="1412"/>
      <c r="F116" s="1412"/>
      <c r="G116" s="1412"/>
      <c r="H116" s="1412"/>
      <c r="I116" s="1412"/>
    </row>
    <row r="117" spans="1:9">
      <c r="B117" s="4" t="s">
        <v>213</v>
      </c>
      <c r="C117"/>
      <c r="D117"/>
      <c r="E117" s="4" t="s">
        <v>214</v>
      </c>
    </row>
    <row r="118" spans="1:9">
      <c r="A118" s="2">
        <v>1</v>
      </c>
      <c r="B118" s="2" t="s">
        <v>215</v>
      </c>
    </row>
    <row r="119" spans="1:9">
      <c r="B119" s="2" t="s">
        <v>216</v>
      </c>
    </row>
    <row r="120" spans="1:9">
      <c r="B120" s="2" t="s">
        <v>217</v>
      </c>
    </row>
    <row r="121" spans="1:9">
      <c r="B121" s="2" t="s">
        <v>218</v>
      </c>
    </row>
    <row r="122" spans="1:9">
      <c r="B122" s="2" t="s">
        <v>219</v>
      </c>
    </row>
    <row r="123" spans="1:9">
      <c r="B123" s="2" t="s">
        <v>220</v>
      </c>
    </row>
    <row r="125" spans="1:9">
      <c r="A125" s="2">
        <v>2</v>
      </c>
      <c r="B125" s="2" t="s">
        <v>221</v>
      </c>
    </row>
    <row r="126" spans="1:9">
      <c r="B126" s="2" t="s">
        <v>222</v>
      </c>
    </row>
    <row r="127" spans="1:9">
      <c r="B127" s="2" t="s">
        <v>223</v>
      </c>
    </row>
    <row r="129" spans="1:6" ht="82.5" customHeight="1">
      <c r="A129" s="66">
        <v>3</v>
      </c>
      <c r="B129" s="1445" t="s">
        <v>224</v>
      </c>
      <c r="C129" s="1445"/>
      <c r="D129" s="1445"/>
      <c r="E129" s="1445"/>
      <c r="F129" s="1445"/>
    </row>
    <row r="131" spans="1:6">
      <c r="A131" s="2">
        <v>4</v>
      </c>
      <c r="B131" s="1458" t="s">
        <v>229</v>
      </c>
      <c r="C131" s="1461"/>
      <c r="D131" s="1461"/>
      <c r="E131" s="1461"/>
      <c r="F131" s="1461"/>
    </row>
    <row r="132" spans="1:6">
      <c r="B132" s="708" t="s">
        <v>225</v>
      </c>
      <c r="C132"/>
    </row>
    <row r="133" spans="1:6">
      <c r="B133" s="708" t="s">
        <v>226</v>
      </c>
      <c r="C133"/>
    </row>
    <row r="134" spans="1:6">
      <c r="B134" s="708" t="s">
        <v>2409</v>
      </c>
      <c r="C134"/>
    </row>
    <row r="136" spans="1:6">
      <c r="A136" s="2">
        <v>5</v>
      </c>
      <c r="B136" s="708" t="s">
        <v>228</v>
      </c>
      <c r="C136" s="67"/>
    </row>
    <row r="137" spans="1:6">
      <c r="B137" s="708" t="s">
        <v>227</v>
      </c>
      <c r="C137"/>
    </row>
    <row r="138" spans="1:6">
      <c r="B138" s="3" t="s">
        <v>2410</v>
      </c>
      <c r="C138"/>
    </row>
    <row r="146" spans="1:9">
      <c r="A146" s="1421" t="s">
        <v>230</v>
      </c>
      <c r="B146" s="1421"/>
      <c r="C146" s="1421"/>
      <c r="D146" s="1421"/>
      <c r="E146" s="1421"/>
      <c r="F146" s="1421"/>
      <c r="G146" s="1421"/>
      <c r="H146" s="1421"/>
      <c r="I146" s="1421"/>
    </row>
    <row r="147" spans="1:9">
      <c r="A147" s="2">
        <v>1</v>
      </c>
      <c r="B147" s="1" t="s">
        <v>44</v>
      </c>
      <c r="F147" s="365" t="str">
        <f>'Pension form'!C2</f>
        <v xml:space="preserve">सोमनाथ चटर्जी </v>
      </c>
    </row>
    <row r="149" spans="1:9">
      <c r="A149" s="2">
        <v>2</v>
      </c>
      <c r="B149" s="1" t="s">
        <v>231</v>
      </c>
      <c r="F149" s="16" t="str">
        <f>'Pension form'!F8</f>
        <v>नियत वयोमानानुसार</v>
      </c>
    </row>
    <row r="151" spans="1:9">
      <c r="A151" s="2">
        <v>3</v>
      </c>
      <c r="B151" s="1" t="s">
        <v>232</v>
      </c>
      <c r="E151" s="68" t="s">
        <v>233</v>
      </c>
      <c r="F151" s="2">
        <f>'Pension form'!F50</f>
        <v>33550</v>
      </c>
    </row>
    <row r="153" spans="1:9">
      <c r="A153" s="2">
        <v>4</v>
      </c>
      <c r="B153" s="1" t="s">
        <v>234</v>
      </c>
      <c r="E153" s="68" t="s">
        <v>233</v>
      </c>
      <c r="F153" s="2">
        <f>H67</f>
        <v>1107150</v>
      </c>
    </row>
    <row r="155" spans="1:9">
      <c r="A155" s="2">
        <v>5</v>
      </c>
      <c r="B155" s="1" t="s">
        <v>235</v>
      </c>
      <c r="F155" s="1462">
        <f>'Pension form'!D8</f>
        <v>50192</v>
      </c>
      <c r="G155" s="1462"/>
    </row>
    <row r="157" spans="1:9">
      <c r="A157" s="2">
        <v>6</v>
      </c>
      <c r="B157" s="10" t="s">
        <v>237</v>
      </c>
    </row>
    <row r="158" spans="1:9">
      <c r="B158" s="71" t="s">
        <v>236</v>
      </c>
    </row>
    <row r="159" spans="1:9">
      <c r="B159" s="2" t="s">
        <v>198</v>
      </c>
      <c r="G159" s="61"/>
      <c r="H159" s="2" t="s">
        <v>144</v>
      </c>
    </row>
    <row r="160" spans="1:9">
      <c r="B160" s="2" t="s">
        <v>199</v>
      </c>
      <c r="G160" s="7"/>
      <c r="H160" s="2" t="s">
        <v>200</v>
      </c>
    </row>
    <row r="162" spans="1:3">
      <c r="A162" s="2">
        <v>7</v>
      </c>
      <c r="B162" s="1" t="s">
        <v>238</v>
      </c>
    </row>
    <row r="164" spans="1:3">
      <c r="A164" s="2">
        <v>8</v>
      </c>
      <c r="B164" s="1" t="s">
        <v>239</v>
      </c>
      <c r="C164" s="16"/>
    </row>
    <row r="165" spans="1:3">
      <c r="B165" s="1" t="s">
        <v>240</v>
      </c>
      <c r="C165"/>
    </row>
    <row r="167" spans="1:3">
      <c r="A167" s="2">
        <v>9</v>
      </c>
      <c r="B167" s="1" t="s">
        <v>241</v>
      </c>
      <c r="C167" s="16"/>
    </row>
    <row r="168" spans="1:3">
      <c r="B168" s="8" t="s">
        <v>242</v>
      </c>
      <c r="C168"/>
    </row>
    <row r="169" spans="1:3">
      <c r="B169" s="16" t="s">
        <v>243</v>
      </c>
      <c r="C169"/>
    </row>
    <row r="170" spans="1:3">
      <c r="B170" s="1" t="s">
        <v>244</v>
      </c>
    </row>
    <row r="171" spans="1:3" ht="13.2" customHeight="1"/>
    <row r="172" spans="1:3">
      <c r="B172" s="1" t="s">
        <v>245</v>
      </c>
    </row>
    <row r="173" spans="1:3" ht="13.2" customHeight="1"/>
    <row r="174" spans="1:3">
      <c r="B174" s="1" t="s">
        <v>246</v>
      </c>
    </row>
    <row r="175" spans="1:3" ht="11.4" customHeight="1"/>
    <row r="176" spans="1:3">
      <c r="B176" s="1" t="s">
        <v>248</v>
      </c>
    </row>
    <row r="177" spans="1:3">
      <c r="B177" s="1" t="s">
        <v>250</v>
      </c>
    </row>
    <row r="178" spans="1:3">
      <c r="B178" s="1" t="s">
        <v>251</v>
      </c>
    </row>
    <row r="179" spans="1:3">
      <c r="B179" s="1" t="s">
        <v>252</v>
      </c>
    </row>
    <row r="180" spans="1:3" ht="13.2" customHeight="1">
      <c r="B180" s="1" t="s">
        <v>247</v>
      </c>
    </row>
    <row r="181" spans="1:3">
      <c r="A181" s="2">
        <v>10</v>
      </c>
      <c r="B181" s="1" t="s">
        <v>253</v>
      </c>
      <c r="C181" s="16"/>
    </row>
    <row r="182" spans="1:3">
      <c r="B182" s="1" t="s">
        <v>254</v>
      </c>
      <c r="C182"/>
    </row>
  </sheetData>
  <mergeCells count="33">
    <mergeCell ref="B131:F131"/>
    <mergeCell ref="A146:I146"/>
    <mergeCell ref="C91:E92"/>
    <mergeCell ref="F155:G155"/>
    <mergeCell ref="F97:G97"/>
    <mergeCell ref="F98:G98"/>
    <mergeCell ref="A4:I4"/>
    <mergeCell ref="A3:I3"/>
    <mergeCell ref="F96:G96"/>
    <mergeCell ref="B55:B56"/>
    <mergeCell ref="H67:I67"/>
    <mergeCell ref="C93:E93"/>
    <mergeCell ref="F91:G92"/>
    <mergeCell ref="F93:G93"/>
    <mergeCell ref="A5:I5"/>
    <mergeCell ref="G14:H14"/>
    <mergeCell ref="G15:H15"/>
    <mergeCell ref="A1:I1"/>
    <mergeCell ref="B129:F129"/>
    <mergeCell ref="G8:H8"/>
    <mergeCell ref="A116:I116"/>
    <mergeCell ref="C94:E94"/>
    <mergeCell ref="C95:E95"/>
    <mergeCell ref="C96:E96"/>
    <mergeCell ref="C97:E97"/>
    <mergeCell ref="C98:E98"/>
    <mergeCell ref="F94:G94"/>
    <mergeCell ref="F95:G95"/>
    <mergeCell ref="H68:I68"/>
    <mergeCell ref="B91:B92"/>
    <mergeCell ref="B28:H28"/>
    <mergeCell ref="H91:H92"/>
    <mergeCell ref="A2:I2"/>
  </mergeCells>
  <pageMargins left="0.78740157480314965" right="0.31496062992125984" top="0.51181102362204722" bottom="0.51181102362204722" header="0.31496062992125984" footer="0.31496062992125984"/>
  <pageSetup paperSize="9" orientation="portrait" verticalDpi="30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N83"/>
  <sheetViews>
    <sheetView view="pageBreakPreview" zoomScale="90" zoomScaleSheetLayoutView="90" workbookViewId="0">
      <selection sqref="A1:G1"/>
    </sheetView>
  </sheetViews>
  <sheetFormatPr defaultColWidth="9.109375" defaultRowHeight="21"/>
  <cols>
    <col min="1" max="1" width="4" style="2" customWidth="1"/>
    <col min="2" max="2" width="22" style="2" customWidth="1"/>
    <col min="3" max="3" width="11.6640625" style="2" customWidth="1"/>
    <col min="4" max="4" width="9.88671875" style="2" customWidth="1"/>
    <col min="5" max="5" width="9.109375" style="2"/>
    <col min="6" max="6" width="10" style="2" customWidth="1"/>
    <col min="7" max="7" width="20.33203125" style="2" customWidth="1"/>
    <col min="8" max="8" width="9.109375" style="2" customWidth="1"/>
    <col min="9" max="10" width="9.109375" style="2"/>
    <col min="11" max="11" width="6.33203125" style="2" customWidth="1"/>
    <col min="12" max="12" width="8.6640625" style="2" customWidth="1"/>
    <col min="13" max="13" width="7" style="2" customWidth="1"/>
    <col min="14" max="14" width="5.6640625" style="2" customWidth="1"/>
    <col min="15" max="16384" width="9.109375" style="2"/>
  </cols>
  <sheetData>
    <row r="1" spans="1:7" ht="25.8">
      <c r="A1" s="1412" t="s">
        <v>257</v>
      </c>
      <c r="B1" s="1412"/>
      <c r="C1" s="1412"/>
      <c r="D1" s="1412"/>
      <c r="E1" s="1412"/>
      <c r="F1" s="1412"/>
      <c r="G1" s="1412"/>
    </row>
    <row r="2" spans="1:7" ht="36.75" customHeight="1">
      <c r="A2" s="1467" t="s">
        <v>2536</v>
      </c>
      <c r="B2" s="1467"/>
      <c r="C2" s="1467"/>
      <c r="D2" s="1467"/>
      <c r="E2" s="1467"/>
      <c r="F2" s="1467"/>
      <c r="G2" s="1467"/>
    </row>
    <row r="3" spans="1:7" ht="21" customHeight="1">
      <c r="A3" s="1468" t="s">
        <v>258</v>
      </c>
      <c r="B3" s="1468"/>
      <c r="C3" s="1468"/>
      <c r="D3" s="1468"/>
      <c r="E3" s="1468"/>
      <c r="F3" s="1468"/>
      <c r="G3" s="1468"/>
    </row>
    <row r="4" spans="1:7" ht="20.25" customHeight="1">
      <c r="A4" s="1465" t="s">
        <v>259</v>
      </c>
      <c r="B4" s="1465"/>
      <c r="C4" s="1465"/>
      <c r="D4" s="1465"/>
      <c r="E4" s="1465"/>
      <c r="F4" s="1465"/>
      <c r="G4" s="1465"/>
    </row>
    <row r="5" spans="1:7" ht="20.25" customHeight="1">
      <c r="A5" s="1465" t="s">
        <v>260</v>
      </c>
      <c r="B5" s="1465"/>
      <c r="C5" s="1465"/>
      <c r="D5" s="1465"/>
      <c r="E5" s="1465"/>
      <c r="F5" s="1465"/>
      <c r="G5" s="1465"/>
    </row>
    <row r="6" spans="1:7" ht="20.25" customHeight="1">
      <c r="B6" s="4" t="s">
        <v>0</v>
      </c>
      <c r="C6" s="84"/>
      <c r="D6" s="84"/>
      <c r="E6" s="84"/>
      <c r="F6" s="84"/>
      <c r="G6" s="84"/>
    </row>
    <row r="7" spans="1:7" ht="20.25" customHeight="1">
      <c r="B7" s="365" t="str">
        <f>'Pension form'!C18</f>
        <v>उप मुख्य कार्यकारी अधिकारी (साप्र)</v>
      </c>
      <c r="C7" s="84"/>
      <c r="D7" s="84"/>
      <c r="E7" s="84"/>
      <c r="F7" s="84"/>
      <c r="G7" s="84"/>
    </row>
    <row r="8" spans="1:7" ht="20.25" customHeight="1">
      <c r="B8" s="365" t="str">
        <f>'Pension form'!D18</f>
        <v>जिल्हा परिषद ,नाशिक</v>
      </c>
      <c r="C8" s="84"/>
      <c r="D8" s="84"/>
      <c r="E8" s="84"/>
      <c r="F8" s="84"/>
      <c r="G8" s="84"/>
    </row>
    <row r="9" spans="1:7" ht="20.25" customHeight="1">
      <c r="A9" s="4"/>
      <c r="C9" s="84"/>
      <c r="D9" s="84"/>
      <c r="E9" s="84"/>
      <c r="F9" s="84"/>
      <c r="G9" s="84"/>
    </row>
    <row r="10" spans="1:7" ht="20.25" customHeight="1">
      <c r="A10" s="4"/>
      <c r="B10" s="861" t="s">
        <v>2535</v>
      </c>
      <c r="C10" s="84"/>
      <c r="D10" s="84"/>
      <c r="E10" s="84"/>
      <c r="F10" s="84"/>
      <c r="G10" s="84"/>
    </row>
    <row r="11" spans="1:7" ht="20.25" customHeight="1">
      <c r="A11" s="4"/>
      <c r="B11" s="86" t="s">
        <v>261</v>
      </c>
      <c r="C11" s="84"/>
      <c r="D11" s="84"/>
      <c r="E11" s="84"/>
      <c r="F11" s="84"/>
      <c r="G11" s="84"/>
    </row>
    <row r="12" spans="1:7" ht="20.25" customHeight="1">
      <c r="A12" s="6" t="s">
        <v>262</v>
      </c>
      <c r="B12" s="84"/>
      <c r="C12" s="84"/>
      <c r="D12" s="84"/>
      <c r="E12" s="84"/>
      <c r="F12" s="84"/>
      <c r="G12" s="84"/>
    </row>
    <row r="13" spans="1:7" ht="20.25" customHeight="1">
      <c r="A13" s="2" t="s">
        <v>263</v>
      </c>
      <c r="B13" s="84"/>
      <c r="C13" s="84"/>
      <c r="D13" s="84"/>
      <c r="E13" s="84"/>
      <c r="F13" s="84"/>
      <c r="G13" s="84"/>
    </row>
    <row r="14" spans="1:7" ht="20.25" customHeight="1">
      <c r="A14" s="2" t="s">
        <v>264</v>
      </c>
      <c r="B14" s="84"/>
      <c r="C14" s="84"/>
      <c r="D14" s="84"/>
      <c r="E14" s="84"/>
      <c r="F14" s="84"/>
      <c r="G14" s="84"/>
    </row>
    <row r="15" spans="1:7">
      <c r="A15" s="2">
        <v>1</v>
      </c>
      <c r="B15" s="2" t="s">
        <v>44</v>
      </c>
      <c r="F15" s="56" t="str">
        <f>'Pension form'!C2</f>
        <v xml:space="preserve">सोमनाथ चटर्जी </v>
      </c>
    </row>
    <row r="16" spans="1:7">
      <c r="A16" s="2">
        <v>2</v>
      </c>
      <c r="B16" s="2" t="s">
        <v>106</v>
      </c>
      <c r="F16" s="926">
        <f>'Pension form'!C3</f>
        <v>0</v>
      </c>
    </row>
    <row r="17" spans="1:7">
      <c r="A17" s="2">
        <v>3</v>
      </c>
      <c r="B17" s="2" t="s">
        <v>265</v>
      </c>
      <c r="F17" s="953" t="str">
        <f>'Pension form'!C4</f>
        <v xml:space="preserve">कक्ष अधिकारी </v>
      </c>
    </row>
    <row r="18" spans="1:7">
      <c r="A18" s="2">
        <v>4</v>
      </c>
      <c r="B18" s="2" t="s">
        <v>266</v>
      </c>
      <c r="F18" s="953" t="str">
        <f>'Pension form'!C5</f>
        <v>पंचायत समिती</v>
      </c>
    </row>
    <row r="19" spans="1:7">
      <c r="A19" s="2">
        <v>5</v>
      </c>
      <c r="B19" s="2" t="s">
        <v>88</v>
      </c>
      <c r="E19" s="1469">
        <f>'Pension form'!C6</f>
        <v>29000</v>
      </c>
      <c r="F19" s="1469"/>
    </row>
    <row r="20" spans="1:7">
      <c r="A20" s="2">
        <v>6</v>
      </c>
      <c r="B20" s="2" t="s">
        <v>89</v>
      </c>
      <c r="E20" s="1469">
        <f>'Pension form'!C8</f>
        <v>50191</v>
      </c>
      <c r="F20" s="1469"/>
    </row>
    <row r="21" spans="1:7">
      <c r="A21" s="2">
        <v>7</v>
      </c>
      <c r="B21" s="1" t="s">
        <v>267</v>
      </c>
      <c r="F21" s="103" t="str">
        <f>'Pension form'!F8</f>
        <v>नियत वयोमानानुसार</v>
      </c>
    </row>
    <row r="22" spans="1:7">
      <c r="A22" s="2">
        <v>8</v>
      </c>
      <c r="B22" s="2" t="s">
        <v>268</v>
      </c>
      <c r="F22" s="7"/>
      <c r="G22" s="89">
        <f>'Form 6'!H65</f>
        <v>33550</v>
      </c>
    </row>
    <row r="23" spans="1:7">
      <c r="A23" s="28"/>
      <c r="B23" s="17" t="s">
        <v>269</v>
      </c>
      <c r="C23" s="24"/>
      <c r="D23" s="24"/>
      <c r="E23" s="24"/>
      <c r="F23" s="24"/>
      <c r="G23" s="24"/>
    </row>
    <row r="24" spans="1:7">
      <c r="A24" s="73"/>
      <c r="B24" s="8" t="s">
        <v>270</v>
      </c>
      <c r="C24" s="73"/>
      <c r="D24" s="73"/>
      <c r="E24" s="73"/>
      <c r="F24" s="73"/>
      <c r="G24" s="73"/>
    </row>
    <row r="25" spans="1:7">
      <c r="A25" s="73"/>
      <c r="B25" s="8" t="s">
        <v>271</v>
      </c>
      <c r="C25" s="73"/>
      <c r="D25" s="73"/>
      <c r="E25" s="73"/>
      <c r="F25" s="73"/>
      <c r="G25" s="73"/>
    </row>
    <row r="26" spans="1:7">
      <c r="A26" s="87">
        <v>9</v>
      </c>
      <c r="B26" s="8" t="s">
        <v>272</v>
      </c>
      <c r="C26" s="73"/>
      <c r="D26" s="73"/>
      <c r="E26" s="73"/>
      <c r="F26" s="87"/>
      <c r="G26" s="90">
        <f>'Pension form'!C53</f>
        <v>13420</v>
      </c>
    </row>
    <row r="27" spans="1:7">
      <c r="A27" s="72">
        <v>10</v>
      </c>
      <c r="B27" s="8" t="s">
        <v>273</v>
      </c>
      <c r="C27" s="72"/>
      <c r="D27" s="88"/>
      <c r="E27" s="88"/>
      <c r="F27" s="72"/>
      <c r="G27" s="72"/>
    </row>
    <row r="28" spans="1:7" s="5" customFormat="1">
      <c r="A28" s="72"/>
      <c r="B28" s="91" t="s">
        <v>274</v>
      </c>
      <c r="C28" s="72"/>
      <c r="D28" s="88"/>
      <c r="E28" s="88"/>
      <c r="F28" s="72"/>
      <c r="G28" s="72" t="str">
        <f>'Pension form'!H1</f>
        <v xml:space="preserve">   /  /20</v>
      </c>
    </row>
    <row r="29" spans="1:7">
      <c r="A29" s="72">
        <v>11</v>
      </c>
      <c r="B29" s="92" t="s">
        <v>275</v>
      </c>
      <c r="C29" s="72"/>
      <c r="D29" s="88"/>
      <c r="E29" s="88"/>
      <c r="F29" s="72"/>
      <c r="G29" s="72"/>
    </row>
    <row r="30" spans="1:7" ht="20.25" customHeight="1">
      <c r="A30" s="72"/>
      <c r="B30" s="1" t="s">
        <v>276</v>
      </c>
      <c r="F30" s="2">
        <f>'Pension form'!D22</f>
        <v>0</v>
      </c>
    </row>
    <row r="31" spans="1:7">
      <c r="A31" s="72"/>
      <c r="B31" s="2" t="s">
        <v>277</v>
      </c>
      <c r="F31" s="2" t="str">
        <f>'Pension form'!D23</f>
        <v>VÉä b÷Ò ºÉÒ ºÉÒ ¤ÉÄEò ¶ÉÉJÉÉ +b÷É´Énù</v>
      </c>
    </row>
    <row r="32" spans="1:7">
      <c r="A32" s="22"/>
      <c r="B32" s="2" t="s">
        <v>278</v>
      </c>
      <c r="C32" s="36"/>
      <c r="D32" s="36"/>
      <c r="E32" s="36"/>
      <c r="F32" s="36"/>
      <c r="G32" s="36"/>
    </row>
    <row r="33" spans="1:14" ht="21" customHeight="1">
      <c r="A33" s="4"/>
      <c r="B33" s="26"/>
      <c r="C33" s="26"/>
      <c r="D33" s="26"/>
      <c r="E33" s="26"/>
      <c r="F33" s="26"/>
      <c r="G33" s="26"/>
      <c r="K33" s="1463"/>
      <c r="L33" s="1463"/>
      <c r="M33" s="1463"/>
      <c r="N33" s="1463"/>
    </row>
    <row r="34" spans="1:14" ht="18" customHeight="1">
      <c r="A34" s="4" t="s">
        <v>2408</v>
      </c>
      <c r="C34" s="26" t="str">
        <f>'Form 5'!D20</f>
        <v>कळवण</v>
      </c>
      <c r="D34" s="26"/>
      <c r="E34" s="26"/>
      <c r="F34" s="26"/>
      <c r="G34" s="26"/>
      <c r="K34" s="1463"/>
      <c r="L34" s="1463"/>
      <c r="M34" s="1463"/>
      <c r="N34" s="1463"/>
    </row>
    <row r="35" spans="1:14" s="3" customFormat="1" ht="17.25" customHeight="1">
      <c r="A35" s="29" t="s">
        <v>60</v>
      </c>
      <c r="C35" s="26" t="str">
        <f>'Form 5'!D21</f>
        <v xml:space="preserve">   /  /20</v>
      </c>
      <c r="D35" s="26"/>
      <c r="E35" s="26"/>
      <c r="F35" s="26"/>
      <c r="K35" s="1463"/>
      <c r="L35" s="1463"/>
      <c r="M35" s="1463"/>
      <c r="N35" s="1463"/>
    </row>
    <row r="36" spans="1:14" s="5" customFormat="1" ht="18" customHeight="1">
      <c r="A36" s="29"/>
      <c r="B36" s="27"/>
      <c r="C36" s="27"/>
      <c r="D36" s="27"/>
      <c r="F36" s="1464" t="str">
        <f>'Pension form'!I14</f>
        <v>सोमनाथ चटर्जी ,कक्ष अधिकारी   पंचायत समिती कळवण नाशिक</v>
      </c>
      <c r="G36" s="1464"/>
      <c r="K36" s="1463"/>
      <c r="L36" s="1463"/>
      <c r="M36" s="1463"/>
      <c r="N36" s="1463"/>
    </row>
    <row r="37" spans="1:14">
      <c r="A37" s="25"/>
      <c r="B37" s="26"/>
      <c r="C37" s="26"/>
      <c r="D37" s="26"/>
      <c r="F37" s="1464"/>
      <c r="G37" s="1464"/>
      <c r="K37" s="1463"/>
      <c r="L37" s="1463"/>
      <c r="M37" s="1463"/>
      <c r="N37" s="1463"/>
    </row>
    <row r="38" spans="1:14">
      <c r="A38" s="39"/>
      <c r="B38" s="26"/>
      <c r="C38" s="26"/>
      <c r="D38" s="26"/>
      <c r="F38" s="1464"/>
      <c r="G38" s="1464"/>
    </row>
    <row r="39" spans="1:14">
      <c r="A39" s="15"/>
      <c r="B39" s="36"/>
      <c r="C39" s="36"/>
      <c r="D39" s="36"/>
      <c r="E39" s="36"/>
      <c r="F39" s="36"/>
      <c r="G39" s="36"/>
    </row>
    <row r="40" spans="1:14">
      <c r="A40" s="17" t="s">
        <v>280</v>
      </c>
      <c r="B40"/>
      <c r="C40" s="24"/>
      <c r="D40" s="24"/>
      <c r="E40" s="24"/>
      <c r="F40" s="24"/>
      <c r="G40" s="24"/>
    </row>
    <row r="41" spans="1:14">
      <c r="A41" s="1" t="s">
        <v>281</v>
      </c>
      <c r="C41" s="24"/>
      <c r="D41" s="24"/>
      <c r="E41" s="24"/>
      <c r="F41" s="24"/>
      <c r="G41" s="24"/>
    </row>
    <row r="42" spans="1:14">
      <c r="A42" s="2" t="s">
        <v>282</v>
      </c>
      <c r="C42" s="24"/>
      <c r="D42" s="24"/>
      <c r="E42" s="24"/>
      <c r="F42" s="24"/>
      <c r="G42" s="24"/>
    </row>
    <row r="43" spans="1:14">
      <c r="A43" s="93" t="s">
        <v>283</v>
      </c>
      <c r="C43" s="24"/>
      <c r="D43" s="24"/>
      <c r="E43" s="24"/>
      <c r="F43" s="24"/>
      <c r="G43" s="24"/>
    </row>
    <row r="44" spans="1:14">
      <c r="A44" s="8" t="s">
        <v>284</v>
      </c>
      <c r="C44" s="24"/>
      <c r="D44" s="24"/>
      <c r="E44" s="58"/>
      <c r="F44" s="24"/>
      <c r="G44" s="24"/>
    </row>
    <row r="45" spans="1:14">
      <c r="A45" s="93" t="s">
        <v>279</v>
      </c>
      <c r="B45" s="24"/>
      <c r="C45" s="24"/>
      <c r="D45" s="24"/>
      <c r="E45" s="58"/>
      <c r="F45" s="24"/>
      <c r="G45" s="24"/>
    </row>
    <row r="46" spans="1:14" s="5" customFormat="1">
      <c r="B46" s="89" t="s">
        <v>285</v>
      </c>
      <c r="C46" s="28"/>
      <c r="D46" s="28"/>
      <c r="E46" s="28"/>
      <c r="F46" s="28"/>
      <c r="G46" s="28"/>
    </row>
    <row r="47" spans="1:14">
      <c r="A47" s="43"/>
      <c r="B47" s="939" t="str">
        <f>'Pension form'!I14</f>
        <v>सोमनाथ चटर्जी ,कक्ष अधिकारी   पंचायत समिती कळवण नाशिक</v>
      </c>
      <c r="C47" s="41"/>
      <c r="D47" s="24"/>
      <c r="E47" s="94" t="s">
        <v>286</v>
      </c>
      <c r="F47" s="24"/>
      <c r="G47" s="24"/>
    </row>
    <row r="48" spans="1:14">
      <c r="A48" s="21" t="s">
        <v>2993</v>
      </c>
      <c r="B48" s="24"/>
      <c r="C48" s="24"/>
      <c r="D48" s="24"/>
      <c r="E48" s="24"/>
      <c r="F48" s="24"/>
      <c r="G48" s="24"/>
    </row>
    <row r="49" spans="1:7">
      <c r="A49" s="95" t="s">
        <v>287</v>
      </c>
      <c r="B49" s="24"/>
      <c r="C49" s="24"/>
      <c r="D49" s="24"/>
      <c r="E49" s="24"/>
      <c r="F49" s="24"/>
      <c r="G49" s="24"/>
    </row>
    <row r="50" spans="1:7" ht="25.8">
      <c r="A50" s="603" t="s">
        <v>288</v>
      </c>
      <c r="B50" s="97"/>
      <c r="C50" s="97"/>
      <c r="D50" s="97"/>
      <c r="E50" s="97"/>
      <c r="F50" s="97"/>
      <c r="G50" s="97"/>
    </row>
    <row r="51" spans="1:7" ht="20.25" customHeight="1">
      <c r="A51" s="4" t="s">
        <v>59</v>
      </c>
      <c r="C51" s="425" t="str">
        <f>C34</f>
        <v>कळवण</v>
      </c>
      <c r="D51" s="24"/>
      <c r="E51" s="24"/>
      <c r="F51" s="24"/>
      <c r="G51" s="24"/>
    </row>
    <row r="52" spans="1:7">
      <c r="A52" s="29" t="s">
        <v>60</v>
      </c>
      <c r="B52" s="3"/>
      <c r="C52" s="26" t="str">
        <f>C35</f>
        <v xml:space="preserve">   /  /20</v>
      </c>
      <c r="D52" s="24"/>
      <c r="E52" s="24"/>
      <c r="F52" s="590" t="str">
        <f>'Pension form'!D17</f>
        <v>गट विकास अधिकारी वर्ग 1</v>
      </c>
      <c r="G52" s="24"/>
    </row>
    <row r="53" spans="1:7" ht="17.25" customHeight="1">
      <c r="A53" s="41"/>
      <c r="B53" s="24"/>
      <c r="C53" s="24"/>
      <c r="D53" s="24"/>
      <c r="E53" s="24"/>
      <c r="F53" s="590" t="str">
        <f>'Pension form'!H5</f>
        <v>पंचायत समिती</v>
      </c>
      <c r="G53" s="24"/>
    </row>
    <row r="54" spans="1:7">
      <c r="A54" s="355" t="s">
        <v>2089</v>
      </c>
      <c r="B54" s="24"/>
      <c r="C54" s="24"/>
      <c r="D54" s="24"/>
      <c r="E54" s="24"/>
      <c r="F54" s="24"/>
      <c r="G54" s="24"/>
    </row>
    <row r="55" spans="1:7">
      <c r="A55" s="43" t="s">
        <v>289</v>
      </c>
      <c r="B55" s="24"/>
      <c r="C55" s="24"/>
      <c r="D55" s="24"/>
      <c r="E55" s="24"/>
      <c r="F55" s="24"/>
      <c r="G55" s="24"/>
    </row>
    <row r="56" spans="1:7">
      <c r="A56" s="425" t="s">
        <v>290</v>
      </c>
      <c r="B56" s="24"/>
      <c r="C56" s="24"/>
      <c r="D56" s="24"/>
      <c r="E56" s="24"/>
      <c r="F56" s="24"/>
      <c r="G56" s="24"/>
    </row>
    <row r="57" spans="1:7" ht="17.25" customHeight="1">
      <c r="A57" s="98" t="s">
        <v>291</v>
      </c>
      <c r="B57" s="24"/>
      <c r="C57" s="24"/>
      <c r="D57" s="24"/>
      <c r="E57" s="24"/>
      <c r="F57" s="24"/>
      <c r="G57" s="24"/>
    </row>
    <row r="58" spans="1:7" ht="17.25" customHeight="1">
      <c r="A58" s="1466" t="s">
        <v>292</v>
      </c>
      <c r="B58" s="1466"/>
      <c r="C58" s="1466"/>
      <c r="D58" s="1466"/>
      <c r="E58" s="1466"/>
      <c r="F58" s="1466"/>
      <c r="G58" s="1466"/>
    </row>
    <row r="59" spans="1:7" ht="17.25" customHeight="1">
      <c r="A59" s="33"/>
      <c r="B59" s="4" t="s">
        <v>0</v>
      </c>
      <c r="C59" s="24"/>
      <c r="D59" s="24"/>
      <c r="E59" s="24"/>
      <c r="F59" s="24"/>
      <c r="G59" s="24"/>
    </row>
    <row r="60" spans="1:7" ht="17.25" customHeight="1">
      <c r="A60" s="33"/>
      <c r="B60" s="56" t="str">
        <f>'Pension form'!C18</f>
        <v>उप मुख्य कार्यकारी अधिकारी (साप्र)</v>
      </c>
      <c r="C60" s="24"/>
      <c r="D60" s="24"/>
      <c r="E60" s="24"/>
      <c r="F60" s="24"/>
      <c r="G60" s="24"/>
    </row>
    <row r="61" spans="1:7" ht="17.25" customHeight="1">
      <c r="A61" s="4"/>
      <c r="B61" s="56" t="str">
        <f>'Pension form'!D18</f>
        <v>जिल्हा परिषद ,नाशिक</v>
      </c>
      <c r="C61" s="26"/>
      <c r="D61" s="24"/>
      <c r="E61" s="24"/>
      <c r="F61" s="24"/>
      <c r="G61" s="24"/>
    </row>
    <row r="62" spans="1:7" ht="17.25" customHeight="1">
      <c r="A62" s="29"/>
      <c r="B62" s="26"/>
      <c r="C62" s="8" t="s">
        <v>293</v>
      </c>
      <c r="D62" s="24"/>
      <c r="E62" s="24"/>
      <c r="F62" s="24"/>
      <c r="G62" s="24"/>
    </row>
    <row r="63" spans="1:7" ht="17.25" customHeight="1">
      <c r="A63" s="2" t="s">
        <v>294</v>
      </c>
      <c r="C63" s="24"/>
      <c r="D63" s="24"/>
      <c r="E63" s="24"/>
      <c r="F63" s="24"/>
      <c r="G63" s="24"/>
    </row>
    <row r="64" spans="1:7" ht="17.25" customHeight="1">
      <c r="A64" s="8" t="s">
        <v>295</v>
      </c>
      <c r="B64" s="24"/>
      <c r="C64" s="24"/>
      <c r="D64" s="24"/>
      <c r="E64" s="24"/>
      <c r="F64" s="24"/>
      <c r="G64" s="24"/>
    </row>
    <row r="65" spans="1:7" ht="17.25" customHeight="1">
      <c r="A65" s="1" t="s">
        <v>296</v>
      </c>
      <c r="B65" s="24"/>
      <c r="C65" s="24"/>
      <c r="D65" s="24"/>
      <c r="E65" s="24"/>
      <c r="F65" s="24"/>
      <c r="G65" s="24"/>
    </row>
    <row r="66" spans="1:7" ht="17.25" customHeight="1">
      <c r="A66" s="31" t="s">
        <v>297</v>
      </c>
      <c r="B66" s="24">
        <f>'Pension form'!F53</f>
        <v>1348066</v>
      </c>
      <c r="C66" s="24" t="s">
        <v>298</v>
      </c>
      <c r="D66" s="593" t="str">
        <f>'Pension form'!G53</f>
        <v>तेरा लाख अठ्ठेचाळीस हजार सहासष्ठ मात्र.</v>
      </c>
      <c r="E66" s="24"/>
      <c r="F66" s="24"/>
      <c r="G66" s="24"/>
    </row>
    <row r="67" spans="1:7" ht="17.25" customHeight="1">
      <c r="A67" s="94" t="s">
        <v>299</v>
      </c>
      <c r="B67" s="96"/>
      <c r="C67" s="96"/>
      <c r="D67" s="96"/>
      <c r="E67" s="99" t="str">
        <f>'Pension form'!C54</f>
        <v>33550-13420</v>
      </c>
      <c r="G67" s="101">
        <f>'Pension form'!D54</f>
        <v>20130</v>
      </c>
    </row>
    <row r="68" spans="1:7" ht="17.25" customHeight="1">
      <c r="A68" s="31" t="s">
        <v>300</v>
      </c>
      <c r="B68" s="24"/>
      <c r="C68" s="24"/>
      <c r="D68" s="24"/>
      <c r="E68" s="24"/>
      <c r="F68" s="24"/>
      <c r="G68" s="24"/>
    </row>
    <row r="69" spans="1:7" ht="17.25" customHeight="1">
      <c r="A69" s="33">
        <v>2</v>
      </c>
      <c r="B69" s="17" t="s">
        <v>301</v>
      </c>
      <c r="C69" s="24"/>
      <c r="D69" s="24"/>
      <c r="E69" s="24"/>
      <c r="F69" s="24"/>
      <c r="G69" s="24"/>
    </row>
    <row r="70" spans="1:7" ht="17.25" customHeight="1">
      <c r="A70" s="33"/>
      <c r="B70" s="30" t="s">
        <v>302</v>
      </c>
      <c r="C70" s="24"/>
      <c r="D70" s="24"/>
      <c r="E70" s="24"/>
      <c r="F70" s="24"/>
      <c r="G70" s="24"/>
    </row>
    <row r="71" spans="1:7" ht="17.25" customHeight="1">
      <c r="A71" s="33"/>
      <c r="B71" s="24" t="s">
        <v>303</v>
      </c>
      <c r="C71" s="24"/>
      <c r="D71" s="24"/>
      <c r="E71" s="24"/>
      <c r="F71" s="24"/>
      <c r="G71" s="24"/>
    </row>
    <row r="72" spans="1:7" ht="17.25" customHeight="1">
      <c r="A72" s="33">
        <v>3</v>
      </c>
      <c r="B72" s="24" t="s">
        <v>1001</v>
      </c>
      <c r="C72" s="24"/>
      <c r="D72" s="24"/>
      <c r="E72" s="24"/>
      <c r="F72" s="24"/>
      <c r="G72" s="24"/>
    </row>
    <row r="73" spans="1:7" ht="17.25" customHeight="1">
      <c r="A73" s="30"/>
      <c r="B73" s="24" t="s">
        <v>304</v>
      </c>
      <c r="C73" s="24"/>
      <c r="D73" s="24"/>
      <c r="E73" s="24"/>
      <c r="F73" s="24"/>
      <c r="G73" s="24"/>
    </row>
    <row r="74" spans="1:7" ht="17.25" customHeight="1">
      <c r="A74" s="24">
        <v>4</v>
      </c>
      <c r="B74" s="30" t="s">
        <v>305</v>
      </c>
      <c r="C74" s="24"/>
      <c r="D74" s="24"/>
      <c r="E74" s="24"/>
      <c r="F74" s="24"/>
      <c r="G74" s="24"/>
    </row>
    <row r="75" spans="1:7" ht="17.25" customHeight="1">
      <c r="A75" s="33"/>
      <c r="B75" s="24" t="s">
        <v>306</v>
      </c>
      <c r="C75" s="24"/>
      <c r="D75" s="24"/>
      <c r="E75" s="24"/>
      <c r="F75" s="24"/>
      <c r="G75" s="24"/>
    </row>
    <row r="76" spans="1:7" ht="17.25" customHeight="1">
      <c r="A76" s="24"/>
      <c r="B76" s="24" t="s">
        <v>307</v>
      </c>
      <c r="C76" s="24"/>
      <c r="D76" s="24"/>
      <c r="E76" s="24"/>
      <c r="F76" s="24"/>
      <c r="G76" s="24"/>
    </row>
    <row r="77" spans="1:7" ht="17.25" customHeight="1">
      <c r="A77" s="34"/>
      <c r="B77" s="24"/>
      <c r="C77" s="24"/>
      <c r="D77" s="24"/>
      <c r="E77" s="24"/>
      <c r="F77" s="24"/>
      <c r="G77" s="24"/>
    </row>
    <row r="78" spans="1:7" ht="17.25" customHeight="1">
      <c r="A78" s="4" t="s">
        <v>59</v>
      </c>
      <c r="C78" s="425" t="str">
        <f>C51</f>
        <v>कळवण</v>
      </c>
      <c r="D78" s="24"/>
      <c r="E78" s="24"/>
      <c r="F78" s="24"/>
      <c r="G78" s="8"/>
    </row>
    <row r="79" spans="1:7" ht="17.25" customHeight="1">
      <c r="A79" s="29" t="s">
        <v>60</v>
      </c>
      <c r="B79" s="3"/>
      <c r="C79" s="26" t="str">
        <f>C52</f>
        <v xml:space="preserve">   /  /20</v>
      </c>
      <c r="D79" s="24"/>
      <c r="E79" s="24"/>
      <c r="F79" s="590" t="str">
        <f>F52</f>
        <v>गट विकास अधिकारी वर्ग 1</v>
      </c>
      <c r="G79" s="24"/>
    </row>
    <row r="80" spans="1:7" ht="17.25" customHeight="1">
      <c r="A80" s="41"/>
      <c r="B80" s="24"/>
      <c r="C80" s="24"/>
      <c r="D80" s="24"/>
      <c r="E80" s="1255" t="str">
        <f>F53</f>
        <v>पंचायत समिती</v>
      </c>
      <c r="G80" s="24" t="str">
        <f>'Non Drawl letter'!AI117</f>
        <v>कळवण</v>
      </c>
    </row>
    <row r="81" spans="1:7" ht="17.25" customHeight="1">
      <c r="A81" s="35"/>
      <c r="B81" s="24"/>
      <c r="C81" s="24"/>
      <c r="D81" s="24"/>
      <c r="E81" s="24"/>
      <c r="F81" s="24"/>
      <c r="G81" s="24"/>
    </row>
    <row r="82" spans="1:7" ht="17.25" customHeight="1">
      <c r="A82" s="35"/>
      <c r="B82" s="24"/>
      <c r="C82" s="24"/>
      <c r="D82" s="24"/>
      <c r="E82" s="24"/>
      <c r="F82" s="24"/>
      <c r="G82" s="24"/>
    </row>
    <row r="83" spans="1:7" ht="17.25" customHeight="1">
      <c r="A83" s="35"/>
      <c r="B83" s="24"/>
      <c r="C83" s="24"/>
      <c r="D83" s="24"/>
      <c r="E83" s="24"/>
      <c r="F83" s="24"/>
      <c r="G83" s="24"/>
    </row>
  </sheetData>
  <mergeCells count="10">
    <mergeCell ref="A58:G58"/>
    <mergeCell ref="A2:G2"/>
    <mergeCell ref="A3:G3"/>
    <mergeCell ref="E19:F19"/>
    <mergeCell ref="E20:F20"/>
    <mergeCell ref="K33:N37"/>
    <mergeCell ref="F36:G38"/>
    <mergeCell ref="A1:G1"/>
    <mergeCell ref="A4:G4"/>
    <mergeCell ref="A5:G5"/>
  </mergeCells>
  <pageMargins left="0.78740157480314965" right="0.23622047244094491" top="0.31496062992125984" bottom="0.31496062992125984" header="0.31496062992125984" footer="0.31496062992125984"/>
  <pageSetup paperSize="9" scale="96" orientation="portrait" r:id="rId1"/>
  <rowBreaks count="1" manualBreakCount="1">
    <brk id="39" max="6"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J74"/>
  <sheetViews>
    <sheetView view="pageBreakPreview" zoomScaleSheetLayoutView="100" workbookViewId="0">
      <selection sqref="A1:H1"/>
    </sheetView>
  </sheetViews>
  <sheetFormatPr defaultColWidth="9.109375" defaultRowHeight="21"/>
  <cols>
    <col min="1" max="1" width="4" style="2" customWidth="1"/>
    <col min="2" max="2" width="18.6640625" style="2" customWidth="1"/>
    <col min="3" max="3" width="11.6640625" style="2" customWidth="1"/>
    <col min="4" max="4" width="12" style="2" customWidth="1"/>
    <col min="5" max="5" width="9.5546875" style="2" bestFit="1" customWidth="1"/>
    <col min="6" max="7" width="9.6640625" style="2" customWidth="1"/>
    <col min="8" max="8" width="10.109375" style="2" customWidth="1"/>
    <col min="9" max="9" width="8.109375" style="2" customWidth="1"/>
    <col min="10" max="10" width="3" style="2" customWidth="1"/>
    <col min="11" max="11" width="4.109375" style="2" customWidth="1"/>
    <col min="12" max="16384" width="9.109375" style="2"/>
  </cols>
  <sheetData>
    <row r="1" spans="1:9" ht="25.8">
      <c r="A1" s="1412" t="s">
        <v>308</v>
      </c>
      <c r="B1" s="1412"/>
      <c r="C1" s="1412"/>
      <c r="D1" s="1412"/>
      <c r="E1" s="1412"/>
      <c r="F1" s="1412"/>
      <c r="G1" s="1412"/>
      <c r="H1" s="1412"/>
      <c r="I1" s="83"/>
    </row>
    <row r="2" spans="1:9">
      <c r="A2" s="1411" t="s">
        <v>309</v>
      </c>
      <c r="B2" s="1411"/>
      <c r="C2" s="1411"/>
      <c r="D2" s="1411"/>
      <c r="E2" s="1411"/>
      <c r="F2" s="1411"/>
      <c r="G2" s="1411"/>
      <c r="H2" s="1411"/>
      <c r="I2" s="10"/>
    </row>
    <row r="3" spans="1:9" ht="28.5" customHeight="1">
      <c r="A3" s="1498" t="s">
        <v>310</v>
      </c>
      <c r="B3" s="1498"/>
      <c r="C3" s="1498"/>
      <c r="D3" s="1498"/>
      <c r="E3" s="1498"/>
      <c r="F3" s="1498"/>
      <c r="G3" s="1498"/>
      <c r="H3" s="1498"/>
      <c r="I3" s="82"/>
    </row>
    <row r="4" spans="1:9" ht="26.25" customHeight="1">
      <c r="A4" s="1496" t="s">
        <v>311</v>
      </c>
      <c r="B4" s="1496"/>
      <c r="C4" s="1496"/>
      <c r="D4" s="1496"/>
      <c r="E4" s="1496"/>
      <c r="F4" s="1496"/>
      <c r="G4" s="1496"/>
      <c r="H4" s="1496"/>
      <c r="I4" s="82"/>
    </row>
    <row r="5" spans="1:9" ht="28.5" customHeight="1">
      <c r="A5" s="1496" t="s">
        <v>312</v>
      </c>
      <c r="B5" s="1496"/>
      <c r="C5" s="1496"/>
      <c r="D5" s="1496"/>
      <c r="E5" s="1496"/>
      <c r="F5" s="1496"/>
      <c r="G5" s="1496"/>
      <c r="H5" s="1496"/>
      <c r="I5" s="82"/>
    </row>
    <row r="6" spans="1:9">
      <c r="A6" s="4" t="s">
        <v>313</v>
      </c>
      <c r="B6" s="365" t="str">
        <f>'Pension form'!C2</f>
        <v xml:space="preserve">सोमनाथ चटर्जी </v>
      </c>
      <c r="D6" s="1" t="s">
        <v>2403</v>
      </c>
      <c r="F6" s="4"/>
    </row>
    <row r="7" spans="1:9">
      <c r="A7" s="104" t="s">
        <v>2404</v>
      </c>
      <c r="B7" s="1"/>
      <c r="C7" s="1"/>
      <c r="D7" s="1"/>
      <c r="E7" s="1"/>
      <c r="F7" s="102"/>
    </row>
    <row r="8" spans="1:9">
      <c r="A8" s="10" t="s">
        <v>2405</v>
      </c>
      <c r="B8" s="1"/>
      <c r="C8" s="1"/>
      <c r="D8" s="1"/>
      <c r="E8" s="1"/>
      <c r="F8" s="103"/>
    </row>
    <row r="9" spans="1:9">
      <c r="A9" s="105" t="s">
        <v>2406</v>
      </c>
      <c r="B9" s="1"/>
      <c r="C9" s="1"/>
      <c r="D9" s="1"/>
      <c r="E9" s="1"/>
      <c r="F9" s="103"/>
    </row>
    <row r="10" spans="1:9">
      <c r="A10" s="105" t="s">
        <v>2439</v>
      </c>
      <c r="B10" s="1"/>
      <c r="C10" s="1"/>
      <c r="D10" s="1"/>
      <c r="E10" s="1"/>
      <c r="F10" s="103"/>
    </row>
    <row r="11" spans="1:9" ht="21.6" thickBot="1">
      <c r="B11" s="5">
        <f>'Pension form'!G1</f>
        <v>0</v>
      </c>
      <c r="C11" s="1" t="str">
        <f>'Pension form'!H1</f>
        <v xml:space="preserve">   /  /20</v>
      </c>
      <c r="D11" s="2" t="s">
        <v>91</v>
      </c>
    </row>
    <row r="12" spans="1:9">
      <c r="A12" s="1479" t="s">
        <v>321</v>
      </c>
      <c r="B12" s="1480"/>
      <c r="C12" s="1480"/>
      <c r="D12" s="1480"/>
      <c r="E12" s="1480"/>
      <c r="F12" s="1480" t="s">
        <v>322</v>
      </c>
      <c r="G12" s="1480"/>
      <c r="H12" s="1481"/>
    </row>
    <row r="13" spans="1:9" ht="109.2" customHeight="1">
      <c r="A13" s="1482" t="s">
        <v>314</v>
      </c>
      <c r="B13" s="1483"/>
      <c r="C13" s="836" t="s">
        <v>315</v>
      </c>
      <c r="D13" s="837" t="s">
        <v>316</v>
      </c>
      <c r="E13" s="884" t="s">
        <v>317</v>
      </c>
      <c r="F13" s="1497" t="s">
        <v>318</v>
      </c>
      <c r="G13" s="1497"/>
      <c r="H13" s="885" t="s">
        <v>319</v>
      </c>
    </row>
    <row r="14" spans="1:9">
      <c r="A14" s="1434">
        <v>1</v>
      </c>
      <c r="B14" s="1430"/>
      <c r="C14" s="64">
        <v>2</v>
      </c>
      <c r="D14" s="64">
        <v>3</v>
      </c>
      <c r="E14" s="64">
        <v>4</v>
      </c>
      <c r="F14" s="1430">
        <v>5</v>
      </c>
      <c r="G14" s="1430"/>
      <c r="H14" s="75">
        <v>6</v>
      </c>
    </row>
    <row r="15" spans="1:9" ht="37.5" customHeight="1">
      <c r="A15" s="1485">
        <f>'Pension form'!B30</f>
        <v>0</v>
      </c>
      <c r="B15" s="1486"/>
      <c r="C15" s="1490" t="str">
        <f>'Pension form'!D30</f>
        <v>पत्नी</v>
      </c>
      <c r="D15" s="1493">
        <f>'Pension form'!C30</f>
        <v>31352</v>
      </c>
      <c r="E15" s="1493" t="s">
        <v>320</v>
      </c>
      <c r="F15" s="1484">
        <f>'Pension form'!B31</f>
        <v>0</v>
      </c>
      <c r="G15" s="1484"/>
      <c r="H15" s="1476" t="str">
        <f>E15</f>
        <v>100 ]õCEäò</v>
      </c>
    </row>
    <row r="16" spans="1:9" s="5" customFormat="1">
      <c r="A16" s="1487" t="str">
        <f>'Pension form'!D21</f>
        <v>¨ÉÖ {ÉÉä +b÷É´Énù iÉÉ SÉÉä{Éb÷É</v>
      </c>
      <c r="B16" s="1471"/>
      <c r="C16" s="1491"/>
      <c r="D16" s="1494"/>
      <c r="E16" s="1494"/>
      <c r="F16" s="1470" t="str">
        <f>A16</f>
        <v>¨ÉÖ {ÉÉä +b÷É´Énù iÉÉ SÉÉä{Éb÷É</v>
      </c>
      <c r="G16" s="1471"/>
      <c r="H16" s="1477"/>
    </row>
    <row r="17" spans="1:10" ht="16.5" customHeight="1">
      <c r="A17" s="1488"/>
      <c r="B17" s="1473"/>
      <c r="C17" s="1491"/>
      <c r="D17" s="1494"/>
      <c r="E17" s="1494"/>
      <c r="F17" s="1472"/>
      <c r="G17" s="1473"/>
      <c r="H17" s="1477"/>
    </row>
    <row r="18" spans="1:10" ht="21" customHeight="1" thickBot="1">
      <c r="A18" s="1489"/>
      <c r="B18" s="1475"/>
      <c r="C18" s="1492"/>
      <c r="D18" s="1495"/>
      <c r="E18" s="1495"/>
      <c r="F18" s="1474"/>
      <c r="G18" s="1475"/>
      <c r="H18" s="1478"/>
    </row>
    <row r="19" spans="1:10">
      <c r="A19" s="22"/>
      <c r="B19" s="26" t="s">
        <v>323</v>
      </c>
      <c r="C19" s="36"/>
      <c r="D19" s="36"/>
      <c r="E19" s="36"/>
      <c r="F19" s="36"/>
      <c r="G19" s="36"/>
      <c r="H19" s="36"/>
      <c r="I19" s="23"/>
      <c r="J19" s="24"/>
    </row>
    <row r="20" spans="1:10">
      <c r="A20" s="25"/>
      <c r="B20" s="1" t="s">
        <v>324</v>
      </c>
      <c r="C20" s="26"/>
      <c r="D20" s="26"/>
      <c r="E20" s="26"/>
      <c r="F20" s="26"/>
      <c r="G20" s="26"/>
      <c r="H20" s="37"/>
      <c r="I20" s="24"/>
      <c r="J20" s="24"/>
    </row>
    <row r="21" spans="1:10">
      <c r="B21" s="1" t="s">
        <v>325</v>
      </c>
      <c r="C21" s="26"/>
      <c r="D21" s="26"/>
      <c r="E21" s="26"/>
      <c r="F21" s="26"/>
      <c r="G21" s="26"/>
      <c r="H21" s="26"/>
      <c r="I21" s="24"/>
      <c r="J21" s="24"/>
    </row>
    <row r="22" spans="1:10">
      <c r="B22" s="8" t="s">
        <v>326</v>
      </c>
      <c r="C22" s="26"/>
      <c r="D22" s="26"/>
      <c r="E22" s="26"/>
      <c r="F22" s="26"/>
      <c r="G22" s="26"/>
      <c r="H22" s="26"/>
      <c r="I22" s="24"/>
      <c r="J22" s="24"/>
    </row>
    <row r="23" spans="1:10" ht="18" customHeight="1">
      <c r="B23" s="132" t="s">
        <v>0</v>
      </c>
      <c r="C23" s="26"/>
      <c r="D23" s="26"/>
      <c r="E23" s="26"/>
      <c r="F23" s="26"/>
      <c r="G23" s="26"/>
      <c r="H23" s="26"/>
      <c r="I23" s="24"/>
      <c r="J23" s="24"/>
    </row>
    <row r="24" spans="1:10" s="3" customFormat="1" ht="17.25" customHeight="1">
      <c r="B24" s="132" t="s">
        <v>2088</v>
      </c>
      <c r="C24" s="38" t="str">
        <f>'Pension form'!C18</f>
        <v>उप मुख्य कार्यकारी अधिकारी (साप्र)</v>
      </c>
      <c r="D24" s="598"/>
      <c r="E24" s="26"/>
      <c r="F24" s="26"/>
      <c r="H24" s="27"/>
      <c r="I24" s="27"/>
      <c r="J24" s="27"/>
    </row>
    <row r="25" spans="1:10" s="5" customFormat="1" ht="18" customHeight="1">
      <c r="A25" s="29"/>
      <c r="C25" s="38" t="str">
        <f>'Pension form'!D18</f>
        <v>जिल्हा परिषद ,नाशिक</v>
      </c>
      <c r="D25" s="598"/>
      <c r="E25" s="26"/>
      <c r="F25" s="27"/>
      <c r="H25" s="26"/>
      <c r="I25" s="28"/>
      <c r="J25" s="28"/>
    </row>
    <row r="26" spans="1:10">
      <c r="A26" s="25"/>
      <c r="B26" s="107" t="s">
        <v>327</v>
      </c>
      <c r="C26" s="26"/>
      <c r="D26" s="26"/>
      <c r="E26" s="27"/>
      <c r="F26" s="26"/>
      <c r="H26" s="26"/>
      <c r="I26" s="24"/>
      <c r="J26" s="24"/>
    </row>
    <row r="27" spans="1:10">
      <c r="B27" s="106" t="s">
        <v>328</v>
      </c>
      <c r="C27" s="107" t="s">
        <v>329</v>
      </c>
      <c r="E27" s="26"/>
      <c r="F27" s="26"/>
      <c r="G27" s="26"/>
      <c r="H27" s="26"/>
      <c r="I27" s="24"/>
      <c r="J27" s="24"/>
    </row>
    <row r="28" spans="1:10">
      <c r="B28" s="15" t="s">
        <v>330</v>
      </c>
      <c r="C28" s="36"/>
      <c r="D28" s="36"/>
      <c r="E28" s="36"/>
      <c r="F28" s="36"/>
      <c r="G28" s="36"/>
      <c r="H28" s="36"/>
      <c r="I28" s="23"/>
      <c r="J28" s="24"/>
    </row>
    <row r="29" spans="1:10" ht="16.5" customHeight="1">
      <c r="A29" s="42"/>
      <c r="B29" s="24"/>
      <c r="C29" s="24"/>
      <c r="D29" s="24"/>
      <c r="E29" s="24"/>
      <c r="F29" s="24"/>
      <c r="G29" s="24"/>
      <c r="H29" s="24"/>
      <c r="I29" s="24"/>
      <c r="J29" s="24"/>
    </row>
    <row r="30" spans="1:10">
      <c r="A30" s="42"/>
      <c r="B30" s="24"/>
      <c r="C30" s="24"/>
      <c r="D30" s="24"/>
      <c r="G30" s="590" t="str">
        <f>'Form 5'!J50</f>
        <v>गट विकास अधिकारी वर्ग 1</v>
      </c>
      <c r="H30" s="24"/>
      <c r="I30" s="24"/>
      <c r="J30" s="24"/>
    </row>
    <row r="31" spans="1:10" ht="18" customHeight="1">
      <c r="A31" s="41"/>
      <c r="B31" s="24"/>
      <c r="C31" s="24"/>
      <c r="D31" s="24"/>
      <c r="F31" s="1255" t="str">
        <f>'Form 5'!J51</f>
        <v>पंचायत समिती</v>
      </c>
      <c r="H31" s="24" t="str">
        <f>'Non Drawl letter'!AI117</f>
        <v>कळवण</v>
      </c>
      <c r="I31" s="24"/>
      <c r="J31" s="24"/>
    </row>
    <row r="32" spans="1:10" s="5" customFormat="1" ht="12" customHeight="1">
      <c r="B32" s="28"/>
      <c r="C32" s="28"/>
      <c r="D32" s="28"/>
      <c r="E32" s="28"/>
      <c r="F32" s="28"/>
      <c r="G32" s="28"/>
      <c r="H32" s="28"/>
      <c r="I32" s="28"/>
      <c r="J32" s="28"/>
    </row>
    <row r="33" spans="1:10" ht="18" customHeight="1">
      <c r="B33" s="24"/>
      <c r="C33" s="24"/>
      <c r="D33" s="24"/>
      <c r="E33" s="24"/>
      <c r="F33" s="24"/>
      <c r="G33" s="24"/>
      <c r="H33" s="24"/>
      <c r="I33" s="24"/>
      <c r="J33" s="24"/>
    </row>
    <row r="34" spans="1:10">
      <c r="A34" s="16" t="s">
        <v>2399</v>
      </c>
      <c r="B34" s="24"/>
      <c r="C34" s="24"/>
      <c r="D34" s="24"/>
      <c r="E34" s="24"/>
      <c r="F34" s="24"/>
      <c r="G34" s="24"/>
      <c r="H34" s="24"/>
      <c r="I34" s="24"/>
      <c r="J34" s="24"/>
    </row>
    <row r="35" spans="1:10">
      <c r="A35" s="707" t="s">
        <v>2400</v>
      </c>
      <c r="B35" s="24"/>
      <c r="C35" s="24"/>
      <c r="D35" s="24"/>
      <c r="E35" s="24"/>
      <c r="F35" s="24"/>
      <c r="G35" s="24"/>
      <c r="H35" s="24"/>
      <c r="I35" s="24"/>
      <c r="J35" s="24"/>
    </row>
    <row r="36" spans="1:10" ht="25.8">
      <c r="A36" s="707" t="s">
        <v>2401</v>
      </c>
      <c r="B36" s="47"/>
      <c r="C36" s="47"/>
      <c r="D36" s="47"/>
      <c r="E36" s="47"/>
      <c r="F36" s="47"/>
      <c r="G36" s="47"/>
      <c r="H36" s="47"/>
      <c r="I36" s="47"/>
      <c r="J36" s="47"/>
    </row>
    <row r="37" spans="1:10" ht="20.25" customHeight="1">
      <c r="A37" s="5" t="s">
        <v>331</v>
      </c>
      <c r="B37" s="24"/>
      <c r="C37" s="24"/>
      <c r="D37" s="24"/>
      <c r="E37" s="24"/>
      <c r="F37" s="24"/>
      <c r="G37" s="24"/>
      <c r="H37" s="24"/>
      <c r="I37" s="24"/>
      <c r="J37" s="24"/>
    </row>
    <row r="38" spans="1:10">
      <c r="A38" s="1" t="s">
        <v>2402</v>
      </c>
      <c r="B38" s="24"/>
      <c r="C38" s="24"/>
      <c r="D38" s="24"/>
      <c r="E38" s="24"/>
      <c r="F38" s="24"/>
      <c r="G38" s="24"/>
      <c r="H38" s="24"/>
      <c r="I38" s="24"/>
      <c r="J38" s="24"/>
    </row>
    <row r="39" spans="1:10" ht="17.25" customHeight="1">
      <c r="A39" s="30" t="s">
        <v>2407</v>
      </c>
      <c r="B39" s="24"/>
      <c r="C39" s="24"/>
      <c r="D39" s="24"/>
      <c r="E39" s="24"/>
      <c r="F39" s="24"/>
      <c r="G39" s="24"/>
      <c r="H39" s="24"/>
      <c r="I39" s="24"/>
      <c r="J39" s="24"/>
    </row>
    <row r="40" spans="1:10">
      <c r="A40" s="27" t="s">
        <v>332</v>
      </c>
      <c r="B40" s="24"/>
      <c r="C40" s="24"/>
      <c r="D40" s="24"/>
      <c r="E40" s="24"/>
      <c r="F40" s="24"/>
      <c r="G40" s="24"/>
      <c r="H40" s="24"/>
      <c r="I40" s="24"/>
      <c r="J40" s="24"/>
    </row>
    <row r="41" spans="1:10">
      <c r="A41" s="45"/>
      <c r="B41" s="24"/>
      <c r="C41" s="24"/>
      <c r="D41" s="24"/>
      <c r="E41" s="24"/>
      <c r="F41" s="24"/>
      <c r="G41" s="24"/>
      <c r="H41" s="24"/>
      <c r="I41" s="24"/>
      <c r="J41" s="24"/>
    </row>
    <row r="42" spans="1:10">
      <c r="B42" s="16" t="s">
        <v>59</v>
      </c>
      <c r="C42" s="425" t="str">
        <f>'Form 3'!C22</f>
        <v>कळवण</v>
      </c>
      <c r="E42" s="24"/>
      <c r="F42" s="24"/>
      <c r="G42" s="24"/>
      <c r="H42" s="24"/>
      <c r="I42" s="24"/>
      <c r="J42" s="24"/>
    </row>
    <row r="43" spans="1:10" ht="17.25" customHeight="1">
      <c r="B43" s="29" t="s">
        <v>60</v>
      </c>
      <c r="C43" s="26" t="str">
        <f>'Form 3'!C23</f>
        <v xml:space="preserve">   /  /20</v>
      </c>
      <c r="E43" s="24"/>
      <c r="F43" s="24"/>
      <c r="G43" s="24"/>
      <c r="H43" s="24"/>
      <c r="I43" s="24"/>
      <c r="J43" s="24"/>
    </row>
    <row r="44" spans="1:10" ht="17.25" customHeight="1">
      <c r="A44" s="46"/>
      <c r="B44" s="24"/>
      <c r="C44" s="24"/>
      <c r="D44" s="24"/>
      <c r="E44" s="24"/>
      <c r="F44" s="24"/>
      <c r="G44" s="24"/>
      <c r="H44" s="24"/>
      <c r="I44" s="24"/>
      <c r="J44" s="24"/>
    </row>
    <row r="45" spans="1:10" ht="17.25" customHeight="1">
      <c r="A45" s="33"/>
      <c r="B45" s="1" t="s">
        <v>333</v>
      </c>
      <c r="C45" s="24"/>
      <c r="D45" s="24"/>
      <c r="E45" s="24"/>
      <c r="F45" s="24"/>
      <c r="G45" s="24"/>
      <c r="H45" s="24"/>
      <c r="I45" s="24"/>
      <c r="J45" s="24"/>
    </row>
    <row r="46" spans="1:10" ht="17.25" customHeight="1">
      <c r="A46" s="33"/>
      <c r="B46" s="1" t="s">
        <v>334</v>
      </c>
      <c r="C46" s="24"/>
      <c r="D46" s="24"/>
      <c r="E46" s="24"/>
      <c r="F46" s="24"/>
      <c r="G46" s="24"/>
      <c r="H46" s="24"/>
      <c r="I46" s="24"/>
      <c r="J46" s="24"/>
    </row>
    <row r="47" spans="1:10" ht="17.25" customHeight="1">
      <c r="A47" s="4"/>
      <c r="B47" s="1" t="s">
        <v>335</v>
      </c>
      <c r="C47" s="26"/>
      <c r="D47" s="24"/>
      <c r="E47" s="24"/>
      <c r="F47" s="24"/>
      <c r="G47" s="24"/>
      <c r="H47" s="24"/>
      <c r="I47" s="24"/>
      <c r="J47" s="24"/>
    </row>
    <row r="48" spans="1:10" ht="17.25" customHeight="1">
      <c r="A48" s="29"/>
      <c r="B48" s="26"/>
      <c r="C48" s="26"/>
      <c r="D48" s="24"/>
      <c r="E48" s="24"/>
      <c r="G48" s="100" t="s">
        <v>336</v>
      </c>
      <c r="H48" s="24"/>
      <c r="I48" s="24"/>
      <c r="J48" s="24"/>
    </row>
    <row r="49" spans="1:10" ht="17.25" customHeight="1">
      <c r="A49" s="33"/>
      <c r="B49" s="1" t="s">
        <v>337</v>
      </c>
      <c r="C49" s="24"/>
      <c r="D49" s="24"/>
      <c r="E49" s="24"/>
      <c r="F49" s="24"/>
      <c r="G49" s="24"/>
      <c r="H49" s="24"/>
      <c r="I49" s="24"/>
      <c r="J49" s="24"/>
    </row>
    <row r="50" spans="1:10" ht="17.25" customHeight="1">
      <c r="A50" s="33"/>
      <c r="B50" s="24"/>
      <c r="C50" s="24"/>
      <c r="D50" s="24"/>
      <c r="E50" s="24"/>
      <c r="F50" s="24"/>
      <c r="G50" s="24"/>
      <c r="H50" s="24"/>
      <c r="I50" s="24"/>
      <c r="J50" s="24"/>
    </row>
    <row r="51" spans="1:10" ht="17.25" customHeight="1">
      <c r="A51" s="31"/>
      <c r="B51" s="1" t="s">
        <v>338</v>
      </c>
      <c r="C51" s="24"/>
      <c r="D51" s="41" t="str">
        <f>B6</f>
        <v xml:space="preserve">सोमनाथ चटर्जी </v>
      </c>
      <c r="E51" s="24"/>
      <c r="F51" s="24"/>
      <c r="G51" s="24"/>
      <c r="H51" s="24"/>
      <c r="I51" s="24"/>
      <c r="J51" s="24"/>
    </row>
    <row r="52" spans="1:10" ht="17.25" customHeight="1">
      <c r="A52" s="31"/>
      <c r="B52" s="4" t="s">
        <v>87</v>
      </c>
      <c r="C52" s="24"/>
      <c r="D52" s="435" t="str">
        <f>'Pension form'!C4</f>
        <v xml:space="preserve">कक्ष अधिकारी </v>
      </c>
      <c r="E52" s="24"/>
      <c r="F52" s="24"/>
      <c r="G52" s="24"/>
      <c r="H52" s="24"/>
      <c r="I52" s="24"/>
      <c r="J52" s="24"/>
    </row>
    <row r="53" spans="1:10" ht="17.25" customHeight="1">
      <c r="A53" s="96"/>
      <c r="B53" s="112" t="s">
        <v>339</v>
      </c>
      <c r="C53" s="96"/>
      <c r="D53" s="619" t="str">
        <f>'Namuna b'!F18</f>
        <v>पंचायत समिती</v>
      </c>
      <c r="E53" s="96"/>
      <c r="F53" s="96"/>
      <c r="G53" s="96"/>
      <c r="H53" s="96"/>
      <c r="I53" s="96"/>
      <c r="J53" s="96"/>
    </row>
    <row r="54" spans="1:10" ht="17.25" customHeight="1">
      <c r="A54" s="31"/>
      <c r="B54" s="24"/>
      <c r="C54" s="24"/>
      <c r="D54" s="24"/>
      <c r="E54" s="24"/>
      <c r="F54" s="24"/>
      <c r="G54" s="24"/>
      <c r="H54" s="24"/>
      <c r="I54" s="24"/>
      <c r="J54" s="24"/>
    </row>
    <row r="55" spans="1:10" ht="17.25" customHeight="1">
      <c r="A55" s="33"/>
      <c r="B55" s="4" t="s">
        <v>59</v>
      </c>
      <c r="C55" s="425" t="str">
        <f>C42</f>
        <v>कळवण</v>
      </c>
      <c r="E55" s="24"/>
      <c r="F55" s="24"/>
      <c r="G55" s="24"/>
      <c r="H55" s="24"/>
      <c r="I55" s="24"/>
      <c r="J55" s="24"/>
    </row>
    <row r="56" spans="1:10" ht="17.25" customHeight="1">
      <c r="A56" s="33"/>
      <c r="B56" s="29" t="s">
        <v>60</v>
      </c>
      <c r="C56" s="26" t="str">
        <f>C43</f>
        <v xml:space="preserve">   /  /20</v>
      </c>
      <c r="E56" s="24"/>
      <c r="F56" s="24"/>
      <c r="G56" s="24"/>
      <c r="H56" s="24"/>
      <c r="I56" s="24"/>
      <c r="J56" s="24"/>
    </row>
    <row r="57" spans="1:10" ht="17.25" customHeight="1">
      <c r="A57" s="33"/>
      <c r="B57" s="24"/>
      <c r="C57" s="24"/>
      <c r="D57" s="24"/>
      <c r="E57" s="24"/>
      <c r="G57" s="24"/>
      <c r="H57" s="24"/>
      <c r="I57" s="24"/>
      <c r="J57" s="24"/>
    </row>
    <row r="58" spans="1:10" ht="17.25" customHeight="1">
      <c r="A58" s="33"/>
      <c r="B58" s="24"/>
      <c r="C58" s="24"/>
      <c r="D58" s="24"/>
      <c r="E58" s="24"/>
      <c r="G58" s="24"/>
      <c r="H58" s="24"/>
      <c r="I58" s="24"/>
      <c r="J58" s="24"/>
    </row>
    <row r="59" spans="1:10" ht="17.25" customHeight="1">
      <c r="A59" s="30"/>
      <c r="B59" s="24"/>
      <c r="C59" s="24"/>
      <c r="D59" s="24"/>
      <c r="E59" s="24"/>
      <c r="G59" s="590" t="str">
        <f>'Namuna b'!F52</f>
        <v>गट विकास अधिकारी वर्ग 1</v>
      </c>
      <c r="H59" s="24"/>
      <c r="I59" s="24"/>
      <c r="J59" s="24"/>
    </row>
    <row r="60" spans="1:10" ht="17.25" customHeight="1">
      <c r="A60" s="24"/>
      <c r="B60" s="24"/>
      <c r="C60" s="24"/>
      <c r="D60" s="24"/>
      <c r="E60" s="24"/>
      <c r="F60" s="1255" t="str">
        <f>'Namuna b'!F53</f>
        <v>पंचायत समिती</v>
      </c>
      <c r="H60" s="24" t="str">
        <f>'Non Drawl letter'!AI117</f>
        <v>कळवण</v>
      </c>
      <c r="I60" s="24"/>
      <c r="J60" s="24"/>
    </row>
    <row r="61" spans="1:10" ht="17.25" customHeight="1">
      <c r="A61" s="33"/>
      <c r="B61" s="24"/>
      <c r="C61" s="24"/>
      <c r="D61" s="24"/>
      <c r="E61" s="24"/>
      <c r="F61" s="24"/>
      <c r="G61" s="24"/>
      <c r="H61" s="24"/>
      <c r="I61" s="24"/>
      <c r="J61" s="24"/>
    </row>
    <row r="62" spans="1:10" ht="17.25" customHeight="1">
      <c r="A62" s="24"/>
      <c r="B62" s="24"/>
      <c r="C62" s="24"/>
      <c r="D62" s="24"/>
      <c r="E62" s="24"/>
      <c r="F62" s="24"/>
      <c r="G62" s="24"/>
      <c r="H62" s="24"/>
      <c r="I62" s="24"/>
      <c r="J62" s="24"/>
    </row>
    <row r="63" spans="1:10" ht="17.25" customHeight="1">
      <c r="A63" s="34"/>
      <c r="B63" s="24"/>
      <c r="C63" s="24"/>
      <c r="D63" s="24"/>
      <c r="E63" s="24"/>
      <c r="F63" s="24"/>
      <c r="G63" s="24"/>
      <c r="H63" s="24"/>
      <c r="I63" s="24"/>
      <c r="J63" s="24"/>
    </row>
    <row r="64" spans="1:10" ht="17.25" customHeight="1">
      <c r="A64" s="31"/>
      <c r="B64" s="24"/>
      <c r="C64" s="24"/>
      <c r="D64" s="24"/>
      <c r="E64" s="24"/>
      <c r="F64" s="24"/>
      <c r="G64" s="8"/>
      <c r="H64" s="24"/>
      <c r="I64" s="24"/>
      <c r="J64" s="24"/>
    </row>
    <row r="65" spans="1:10" ht="17.25" customHeight="1">
      <c r="A65" s="31"/>
      <c r="B65" s="24"/>
      <c r="C65" s="24"/>
      <c r="D65" s="24"/>
      <c r="E65" s="24"/>
      <c r="F65" s="24"/>
      <c r="G65" s="24"/>
      <c r="H65" s="24"/>
      <c r="I65" s="24"/>
      <c r="J65" s="24"/>
    </row>
    <row r="66" spans="1:10" ht="17.25" customHeight="1">
      <c r="A66" s="26"/>
      <c r="C66" s="24"/>
      <c r="D66" s="24"/>
      <c r="E66" s="24"/>
      <c r="F66" s="24"/>
      <c r="G66" s="24"/>
      <c r="H66" s="24"/>
      <c r="I66" s="24"/>
      <c r="J66" s="24"/>
    </row>
    <row r="67" spans="1:10" ht="17.25" customHeight="1">
      <c r="A67" s="35"/>
      <c r="B67" s="24"/>
      <c r="C67" s="24"/>
      <c r="D67" s="24"/>
      <c r="E67" s="24"/>
      <c r="F67" s="24"/>
      <c r="G67" s="24"/>
      <c r="H67" s="24"/>
      <c r="I67" s="1"/>
      <c r="J67" s="24"/>
    </row>
    <row r="68" spans="1:10" ht="17.25" customHeight="1">
      <c r="A68" s="35"/>
      <c r="B68" s="24"/>
      <c r="C68" s="24"/>
      <c r="D68" s="24"/>
      <c r="E68" s="24"/>
      <c r="F68" s="24"/>
      <c r="G68" s="24"/>
      <c r="H68" s="24"/>
      <c r="I68" s="24"/>
      <c r="J68" s="24"/>
    </row>
    <row r="69" spans="1:10" ht="17.25" customHeight="1">
      <c r="A69" s="35"/>
      <c r="B69" s="24"/>
      <c r="C69" s="24"/>
      <c r="D69" s="24"/>
      <c r="E69" s="24"/>
      <c r="F69" s="24"/>
      <c r="G69" s="24"/>
      <c r="H69" s="24"/>
      <c r="I69" s="24"/>
      <c r="J69" s="24"/>
    </row>
    <row r="70" spans="1:10" ht="17.25" customHeight="1">
      <c r="A70" s="4"/>
      <c r="B70" s="26"/>
      <c r="C70" s="26"/>
      <c r="D70" s="24"/>
      <c r="E70" s="24"/>
      <c r="F70" s="24"/>
      <c r="G70" s="24"/>
      <c r="H70" s="24"/>
      <c r="I70" s="24"/>
      <c r="J70" s="24"/>
    </row>
    <row r="71" spans="1:10" ht="17.25" customHeight="1">
      <c r="A71" s="29"/>
      <c r="B71" s="26"/>
      <c r="C71" s="26"/>
      <c r="D71" s="24"/>
      <c r="E71" s="24"/>
      <c r="F71" s="24"/>
      <c r="G71" s="24"/>
      <c r="H71" s="24"/>
      <c r="I71" s="24"/>
      <c r="J71" s="24"/>
    </row>
    <row r="72" spans="1:10" ht="17.25" customHeight="1">
      <c r="A72" s="33"/>
      <c r="B72" s="24"/>
      <c r="C72" s="24"/>
      <c r="D72" s="24"/>
      <c r="E72" s="24"/>
      <c r="F72" s="24"/>
      <c r="G72" s="24"/>
      <c r="H72" s="24"/>
      <c r="I72" s="24"/>
      <c r="J72" s="24"/>
    </row>
    <row r="73" spans="1:10" ht="17.25" customHeight="1">
      <c r="A73" s="33"/>
      <c r="B73" s="24"/>
      <c r="C73" s="24"/>
      <c r="D73" s="24"/>
      <c r="E73" s="24"/>
      <c r="F73" s="24"/>
      <c r="G73" s="24"/>
      <c r="H73" s="24"/>
    </row>
    <row r="74" spans="1:10" ht="17.25" customHeight="1">
      <c r="A74" s="8"/>
    </row>
  </sheetData>
  <mergeCells count="19">
    <mergeCell ref="A1:H1"/>
    <mergeCell ref="A4:H4"/>
    <mergeCell ref="A5:H5"/>
    <mergeCell ref="A14:B14"/>
    <mergeCell ref="F13:G13"/>
    <mergeCell ref="A2:H2"/>
    <mergeCell ref="A3:H3"/>
    <mergeCell ref="F16:G18"/>
    <mergeCell ref="H15:H18"/>
    <mergeCell ref="A12:E12"/>
    <mergeCell ref="F12:H12"/>
    <mergeCell ref="A13:B13"/>
    <mergeCell ref="F14:G14"/>
    <mergeCell ref="F15:G15"/>
    <mergeCell ref="A15:B15"/>
    <mergeCell ref="A16:B18"/>
    <mergeCell ref="C15:C18"/>
    <mergeCell ref="D15:D18"/>
    <mergeCell ref="E15:E18"/>
  </mergeCells>
  <pageMargins left="0.78740157480314998" right="0.31496062992126" top="0.31496062992126" bottom="0.31496062992126" header="0.31496062992126" footer="0.31496062992126"/>
  <pageSetup paperSize="9" scale="96" orientation="portrait" verticalDpi="30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J35"/>
  <sheetViews>
    <sheetView view="pageBreakPreview" zoomScale="115" zoomScaleSheetLayoutView="115" workbookViewId="0">
      <selection sqref="A1:I1"/>
    </sheetView>
  </sheetViews>
  <sheetFormatPr defaultColWidth="9.109375" defaultRowHeight="21"/>
  <cols>
    <col min="1" max="1" width="9.109375" style="2"/>
    <col min="2" max="2" width="9.88671875" style="2" customWidth="1"/>
    <col min="3" max="3" width="10.33203125" style="2" bestFit="1" customWidth="1"/>
    <col min="4" max="6" width="9.109375" style="2"/>
    <col min="7" max="7" width="3.5546875" style="2" customWidth="1"/>
    <col min="8" max="8" width="9.44140625" style="2" customWidth="1"/>
    <col min="9" max="9" width="7.109375" style="2" customWidth="1"/>
    <col min="10" max="10" width="5.88671875" style="2" customWidth="1"/>
    <col min="11" max="16384" width="9.109375" style="2"/>
  </cols>
  <sheetData>
    <row r="1" spans="1:9" ht="28.8">
      <c r="A1" s="1499" t="s">
        <v>340</v>
      </c>
      <c r="B1" s="1499"/>
      <c r="C1" s="1499"/>
      <c r="D1" s="1499"/>
      <c r="E1" s="1499"/>
      <c r="F1" s="1499"/>
      <c r="G1" s="1499"/>
      <c r="H1" s="1499"/>
      <c r="I1" s="1499"/>
    </row>
    <row r="2" spans="1:9" ht="55.5" customHeight="1">
      <c r="B2" s="693" t="str">
        <f>'Pension form'!I14</f>
        <v>सोमनाथ चटर्जी ,कक्ष अधिकारी   पंचायत समिती कळवण नाशिक</v>
      </c>
      <c r="C2" s="704"/>
      <c r="D2" s="693"/>
      <c r="E2" s="914"/>
      <c r="G2" s="693"/>
      <c r="H2" s="914"/>
      <c r="I2" s="867"/>
    </row>
    <row r="3" spans="1:9">
      <c r="A3" s="1" t="s">
        <v>2548</v>
      </c>
      <c r="B3" s="1252">
        <f>'Pension form'!C8</f>
        <v>50191</v>
      </c>
      <c r="C3" s="1" t="s">
        <v>348</v>
      </c>
      <c r="D3"/>
      <c r="E3"/>
      <c r="F3" s="17"/>
    </row>
    <row r="4" spans="1:9">
      <c r="B4" s="709" t="s">
        <v>341</v>
      </c>
      <c r="C4"/>
      <c r="D4"/>
      <c r="E4"/>
      <c r="F4"/>
    </row>
    <row r="5" spans="1:9">
      <c r="A5" s="85" t="s">
        <v>349</v>
      </c>
      <c r="B5" s="1422">
        <f>B3</f>
        <v>50191</v>
      </c>
      <c r="C5" s="1422"/>
      <c r="D5" s="1" t="s">
        <v>350</v>
      </c>
      <c r="E5"/>
      <c r="F5"/>
    </row>
    <row r="6" spans="1:9">
      <c r="A6" s="100" t="s">
        <v>352</v>
      </c>
      <c r="B6" s="1" t="s">
        <v>351</v>
      </c>
      <c r="C6"/>
      <c r="D6"/>
      <c r="E6" s="1425">
        <f>B5</f>
        <v>50191</v>
      </c>
      <c r="F6" s="1425"/>
      <c r="G6" s="1" t="s">
        <v>2556</v>
      </c>
    </row>
    <row r="7" spans="1:9">
      <c r="A7" s="100" t="s">
        <v>342</v>
      </c>
      <c r="B7" s="71"/>
      <c r="C7" s="71">
        <f>IF(B5="","",'Pension form'!D37)</f>
        <v>67100</v>
      </c>
      <c r="D7" s="71" t="s">
        <v>249</v>
      </c>
      <c r="E7" s="100" t="s">
        <v>353</v>
      </c>
      <c r="F7"/>
      <c r="H7" s="4">
        <f>'Pension form'!E37</f>
        <v>0</v>
      </c>
    </row>
    <row r="8" spans="1:9">
      <c r="A8" s="1"/>
      <c r="B8"/>
      <c r="C8"/>
      <c r="D8"/>
      <c r="E8"/>
      <c r="F8"/>
    </row>
    <row r="9" spans="1:9">
      <c r="A9" s="16" t="s">
        <v>343</v>
      </c>
      <c r="B9" s="1"/>
      <c r="C9" s="359">
        <f>IF(C7="","",ROUND(SUM(C7+H7)*'Pension form'!C13/100,0))</f>
        <v>33550</v>
      </c>
      <c r="D9" s="1" t="s">
        <v>249</v>
      </c>
      <c r="E9" s="16" t="s">
        <v>354</v>
      </c>
      <c r="F9"/>
      <c r="H9" s="2">
        <f>IF(C7="","",ROUND(SUM(C7+H7)*8/100,0))</f>
        <v>5368</v>
      </c>
    </row>
    <row r="10" spans="1:9">
      <c r="A10" s="16"/>
      <c r="B10" s="1"/>
      <c r="D10" s="1"/>
      <c r="E10" s="16"/>
      <c r="F10"/>
    </row>
    <row r="11" spans="1:9">
      <c r="A11" s="16" t="s">
        <v>344</v>
      </c>
      <c r="C11" s="1">
        <v>400</v>
      </c>
      <c r="D11"/>
      <c r="E11" s="16" t="s">
        <v>355</v>
      </c>
      <c r="H11" s="2">
        <v>0</v>
      </c>
    </row>
    <row r="12" spans="1:9">
      <c r="A12" s="1"/>
      <c r="B12"/>
      <c r="C12"/>
      <c r="D12"/>
      <c r="E12"/>
      <c r="F12"/>
    </row>
    <row r="13" spans="1:9">
      <c r="B13"/>
      <c r="C13"/>
      <c r="D13" s="89" t="s">
        <v>345</v>
      </c>
      <c r="E13"/>
      <c r="F13"/>
    </row>
    <row r="14" spans="1:9">
      <c r="A14" s="70" t="s">
        <v>346</v>
      </c>
      <c r="B14"/>
      <c r="C14"/>
      <c r="D14"/>
      <c r="E14"/>
      <c r="F14"/>
    </row>
    <row r="15" spans="1:9">
      <c r="A15" s="1"/>
      <c r="B15"/>
      <c r="C15"/>
      <c r="D15"/>
      <c r="E15"/>
      <c r="F15"/>
    </row>
    <row r="16" spans="1:9">
      <c r="A16" s="70" t="s">
        <v>2555</v>
      </c>
      <c r="B16"/>
      <c r="C16"/>
      <c r="D16" s="859">
        <f>'Pension form'!E13</f>
        <v>9282</v>
      </c>
      <c r="F16" s="1" t="s">
        <v>357</v>
      </c>
      <c r="I16" s="860">
        <f>'Pension form'!C62</f>
        <v>0</v>
      </c>
    </row>
    <row r="17" spans="1:10">
      <c r="A17" s="1"/>
      <c r="B17"/>
      <c r="C17"/>
      <c r="D17"/>
      <c r="E17"/>
      <c r="F17"/>
      <c r="I17" s="860"/>
    </row>
    <row r="18" spans="1:10">
      <c r="A18" s="71" t="s">
        <v>2542</v>
      </c>
      <c r="B18"/>
      <c r="D18" s="422">
        <f>'Pension form'!C63</f>
        <v>0</v>
      </c>
      <c r="E18"/>
      <c r="F18" s="1" t="s">
        <v>2540</v>
      </c>
      <c r="G18"/>
      <c r="H18"/>
      <c r="I18" s="422">
        <f>'Pension form'!C64</f>
        <v>0</v>
      </c>
    </row>
    <row r="19" spans="1:10">
      <c r="A19" s="71" t="s">
        <v>2541</v>
      </c>
      <c r="B19"/>
      <c r="D19" s="422">
        <f>'Pension form'!C65</f>
        <v>0</v>
      </c>
      <c r="E19"/>
      <c r="F19"/>
    </row>
    <row r="20" spans="1:10">
      <c r="E20"/>
      <c r="F20"/>
    </row>
    <row r="21" spans="1:10">
      <c r="A21" s="70" t="s">
        <v>2553</v>
      </c>
      <c r="B21"/>
      <c r="C21"/>
      <c r="D21" s="358"/>
      <c r="E21"/>
      <c r="F21" s="709" t="s">
        <v>2554</v>
      </c>
      <c r="I21" s="357"/>
    </row>
    <row r="22" spans="1:10">
      <c r="A22" s="1"/>
      <c r="B22"/>
      <c r="C22"/>
      <c r="D22"/>
      <c r="E22"/>
      <c r="F22"/>
    </row>
    <row r="23" spans="1:10">
      <c r="A23" s="710" t="s">
        <v>2545</v>
      </c>
      <c r="B23"/>
      <c r="C23" s="358"/>
      <c r="D23" s="710" t="s">
        <v>2543</v>
      </c>
      <c r="E23" s="70"/>
      <c r="F23" s="358"/>
      <c r="H23" s="1" t="s">
        <v>2544</v>
      </c>
      <c r="I23" s="357"/>
    </row>
    <row r="24" spans="1:10">
      <c r="A24" s="1"/>
      <c r="B24"/>
      <c r="C24"/>
      <c r="D24"/>
      <c r="E24"/>
      <c r="F24"/>
    </row>
    <row r="25" spans="1:10">
      <c r="A25" s="710" t="s">
        <v>2546</v>
      </c>
      <c r="B25"/>
      <c r="C25" s="358"/>
      <c r="D25"/>
      <c r="F25" s="922" t="s">
        <v>2547</v>
      </c>
    </row>
    <row r="26" spans="1:10">
      <c r="A26" s="1" t="s">
        <v>358</v>
      </c>
      <c r="B26"/>
      <c r="C26"/>
      <c r="D26"/>
      <c r="E26"/>
      <c r="F26"/>
    </row>
    <row r="27" spans="1:10">
      <c r="A27" s="100" t="s">
        <v>2552</v>
      </c>
      <c r="B27"/>
      <c r="C27" s="358"/>
      <c r="D27"/>
      <c r="E27" s="100" t="s">
        <v>2549</v>
      </c>
      <c r="F27" s="358"/>
      <c r="G27" s="1" t="s">
        <v>2550</v>
      </c>
      <c r="H27" s="357"/>
      <c r="I27" s="1" t="s">
        <v>2551</v>
      </c>
      <c r="J27" s="357"/>
    </row>
    <row r="28" spans="1:10">
      <c r="A28" s="10" t="s">
        <v>359</v>
      </c>
      <c r="B28"/>
      <c r="C28"/>
      <c r="D28"/>
      <c r="E28"/>
      <c r="F28"/>
    </row>
    <row r="29" spans="1:10">
      <c r="A29" s="100" t="s">
        <v>360</v>
      </c>
      <c r="B29"/>
      <c r="C29"/>
      <c r="D29"/>
      <c r="E29" s="2">
        <v>120</v>
      </c>
      <c r="F29" s="896" t="s">
        <v>2557</v>
      </c>
      <c r="I29" s="2">
        <v>180</v>
      </c>
    </row>
    <row r="30" spans="1:10">
      <c r="A30" s="16"/>
      <c r="B30"/>
      <c r="C30"/>
      <c r="D30"/>
      <c r="E30"/>
      <c r="F30" s="4">
        <f>'Pension form'!D67</f>
        <v>0</v>
      </c>
    </row>
    <row r="31" spans="1:10">
      <c r="A31" s="16"/>
      <c r="B31"/>
      <c r="C31"/>
      <c r="D31"/>
      <c r="E31"/>
      <c r="F31"/>
    </row>
    <row r="32" spans="1:10">
      <c r="A32" s="4" t="s">
        <v>59</v>
      </c>
      <c r="B32" s="425" t="str">
        <f>Namuna1!C55</f>
        <v>कळवण</v>
      </c>
      <c r="D32" s="24"/>
      <c r="E32" s="24"/>
      <c r="F32"/>
    </row>
    <row r="33" spans="1:9">
      <c r="A33" s="29" t="s">
        <v>60</v>
      </c>
      <c r="B33" s="26" t="str">
        <f>Namuna1!C56</f>
        <v xml:space="preserve">   /  /20</v>
      </c>
      <c r="D33" s="24"/>
      <c r="E33" s="24"/>
      <c r="F33"/>
    </row>
    <row r="34" spans="1:9">
      <c r="A34" s="24"/>
      <c r="B34" s="24"/>
      <c r="C34" s="24"/>
      <c r="D34" s="24"/>
      <c r="F34" s="602"/>
      <c r="G34" s="913" t="str">
        <f>Namuna1!G59</f>
        <v>गट विकास अधिकारी वर्ग 1</v>
      </c>
      <c r="I34" s="602"/>
    </row>
    <row r="35" spans="1:9">
      <c r="A35" s="24"/>
      <c r="B35" s="24"/>
      <c r="C35" s="24"/>
      <c r="D35" s="24"/>
      <c r="F35" s="602"/>
      <c r="G35" s="913" t="str">
        <f>Namuna1!F60</f>
        <v>पंचायत समिती</v>
      </c>
      <c r="I35" s="602" t="str">
        <f>'Pension form'!G4</f>
        <v>कळवण</v>
      </c>
    </row>
  </sheetData>
  <mergeCells count="3">
    <mergeCell ref="A1:I1"/>
    <mergeCell ref="E6:F6"/>
    <mergeCell ref="B5:C5"/>
  </mergeCells>
  <pageMargins left="1.2" right="0.5" top="0.5" bottom="0.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L22"/>
  <sheetViews>
    <sheetView view="pageBreakPreview" zoomScaleSheetLayoutView="100" workbookViewId="0">
      <selection sqref="A1:L1"/>
    </sheetView>
  </sheetViews>
  <sheetFormatPr defaultColWidth="9.109375" defaultRowHeight="21"/>
  <cols>
    <col min="1" max="1" width="4" style="622" customWidth="1"/>
    <col min="2" max="2" width="22" style="622" customWidth="1"/>
    <col min="3" max="3" width="11.6640625" style="622" customWidth="1"/>
    <col min="4" max="4" width="11.88671875" style="622" customWidth="1"/>
    <col min="5" max="5" width="14.5546875" style="622" customWidth="1"/>
    <col min="6" max="6" width="9.6640625" style="622" customWidth="1"/>
    <col min="7" max="7" width="8.33203125" style="622" customWidth="1"/>
    <col min="8" max="8" width="10.109375" style="622" customWidth="1"/>
    <col min="9" max="9" width="9.109375" style="622"/>
    <col min="10" max="10" width="12.88671875" style="622" customWidth="1"/>
    <col min="11" max="11" width="15.109375" style="622" customWidth="1"/>
    <col min="12" max="16384" width="9.109375" style="622"/>
  </cols>
  <sheetData>
    <row r="1" spans="1:12" ht="23.4">
      <c r="A1" s="1512" t="s">
        <v>361</v>
      </c>
      <c r="B1" s="1512"/>
      <c r="C1" s="1512"/>
      <c r="D1" s="1512"/>
      <c r="E1" s="1512"/>
      <c r="F1" s="1512"/>
      <c r="G1" s="1512"/>
      <c r="H1" s="1512"/>
      <c r="I1" s="1512"/>
      <c r="J1" s="1512"/>
      <c r="K1" s="1512"/>
      <c r="L1" s="1512"/>
    </row>
    <row r="2" spans="1:12">
      <c r="A2" s="659" t="s">
        <v>362</v>
      </c>
      <c r="C2" s="867" t="str">
        <f>'Pension form'!D17</f>
        <v>गट विकास अधिकारी वर्ग 1</v>
      </c>
      <c r="E2" s="596"/>
      <c r="G2" s="940" t="str">
        <f>'Pension form'!H5</f>
        <v>पंचायत समिती</v>
      </c>
      <c r="H2" s="663" t="str">
        <f>'Pension form'!G4</f>
        <v>कळवण</v>
      </c>
      <c r="I2" s="596"/>
    </row>
    <row r="3" spans="1:12" ht="28.5" customHeight="1">
      <c r="A3" s="659" t="s">
        <v>363</v>
      </c>
      <c r="B3" s="661"/>
      <c r="C3" s="661"/>
      <c r="D3" s="661"/>
      <c r="E3" s="661"/>
      <c r="F3" s="661"/>
      <c r="G3" s="661"/>
      <c r="H3" s="661"/>
      <c r="I3" s="662"/>
    </row>
    <row r="4" spans="1:12" ht="26.25" customHeight="1">
      <c r="A4" s="622" t="s">
        <v>313</v>
      </c>
      <c r="B4" s="623" t="str">
        <f>'Pension form'!I14</f>
        <v>सोमनाथ चटर्जी ,कक्ष अधिकारी   पंचायत समिती कळवण नाशिक</v>
      </c>
      <c r="C4" s="623"/>
      <c r="D4" s="623"/>
      <c r="E4" s="623"/>
      <c r="F4" s="623"/>
      <c r="H4" s="432" t="s">
        <v>364</v>
      </c>
      <c r="I4" s="662"/>
    </row>
    <row r="5" spans="1:12" ht="28.5" customHeight="1" thickBot="1">
      <c r="A5" s="596" t="s">
        <v>365</v>
      </c>
      <c r="I5" s="662"/>
    </row>
    <row r="6" spans="1:12" ht="74.25" customHeight="1">
      <c r="A6" s="1522" t="s">
        <v>314</v>
      </c>
      <c r="B6" s="1504"/>
      <c r="C6" s="1504" t="s">
        <v>315</v>
      </c>
      <c r="D6" s="1504" t="s">
        <v>5</v>
      </c>
      <c r="E6" s="1502" t="s">
        <v>366</v>
      </c>
      <c r="F6" s="1504" t="s">
        <v>367</v>
      </c>
      <c r="G6" s="1504"/>
      <c r="H6" s="1504"/>
      <c r="I6" s="1504" t="s">
        <v>315</v>
      </c>
      <c r="J6" s="1520" t="s">
        <v>368</v>
      </c>
      <c r="K6" s="1520" t="s">
        <v>366</v>
      </c>
      <c r="L6" s="1513" t="s">
        <v>369</v>
      </c>
    </row>
    <row r="7" spans="1:12" ht="44.25" customHeight="1">
      <c r="A7" s="1482"/>
      <c r="B7" s="1483"/>
      <c r="C7" s="1483"/>
      <c r="D7" s="1483"/>
      <c r="E7" s="1503"/>
      <c r="F7" s="1483"/>
      <c r="G7" s="1483"/>
      <c r="H7" s="1483"/>
      <c r="I7" s="1483"/>
      <c r="J7" s="1521"/>
      <c r="K7" s="1521"/>
      <c r="L7" s="1514"/>
    </row>
    <row r="8" spans="1:12">
      <c r="A8" s="1482">
        <v>1</v>
      </c>
      <c r="B8" s="1483"/>
      <c r="C8" s="664">
        <v>2</v>
      </c>
      <c r="D8" s="664">
        <v>3</v>
      </c>
      <c r="E8" s="664">
        <v>4</v>
      </c>
      <c r="F8" s="1483">
        <v>5</v>
      </c>
      <c r="G8" s="1483"/>
      <c r="H8" s="1483"/>
      <c r="I8" s="664">
        <v>6</v>
      </c>
      <c r="J8" s="664">
        <v>7</v>
      </c>
      <c r="K8" s="664">
        <v>8</v>
      </c>
      <c r="L8" s="665">
        <v>9</v>
      </c>
    </row>
    <row r="9" spans="1:12" ht="21" customHeight="1">
      <c r="A9" s="1505">
        <f>'Pension form'!B30</f>
        <v>0</v>
      </c>
      <c r="B9" s="1506"/>
      <c r="C9" s="1507" t="str">
        <f>'Pension form'!D30</f>
        <v>पत्नी</v>
      </c>
      <c r="D9" s="1500">
        <f>'Pension form'!C30</f>
        <v>31352</v>
      </c>
      <c r="E9" s="1500" t="s">
        <v>61</v>
      </c>
      <c r="F9" s="1517">
        <f>Namuna1!F15</f>
        <v>0</v>
      </c>
      <c r="G9" s="1517"/>
      <c r="H9" s="1517"/>
      <c r="I9" s="1507" t="s">
        <v>999</v>
      </c>
      <c r="J9" s="1507"/>
      <c r="K9" s="1500" t="s">
        <v>61</v>
      </c>
      <c r="L9" s="1515" t="s">
        <v>61</v>
      </c>
    </row>
    <row r="10" spans="1:12" s="625" customFormat="1" ht="21" customHeight="1">
      <c r="A10" s="1510" t="str">
        <f>'Pension form'!D21</f>
        <v>¨ÉÖ {ÉÉä +b÷É´Énù iÉÉ SÉÉä{Éb÷É</v>
      </c>
      <c r="B10" s="1507"/>
      <c r="C10" s="1507"/>
      <c r="D10" s="1500"/>
      <c r="E10" s="1500"/>
      <c r="F10" s="1518" t="str">
        <f>A10</f>
        <v>¨ÉÖ {ÉÉä +b÷É´Énù iÉÉ SÉÉä{Éb÷É</v>
      </c>
      <c r="G10" s="1518"/>
      <c r="H10" s="1518"/>
      <c r="I10" s="1507"/>
      <c r="J10" s="1507"/>
      <c r="K10" s="1500"/>
      <c r="L10" s="1515"/>
    </row>
    <row r="11" spans="1:12">
      <c r="A11" s="1510"/>
      <c r="B11" s="1507"/>
      <c r="C11" s="1507"/>
      <c r="D11" s="1500"/>
      <c r="E11" s="1500"/>
      <c r="F11" s="1518"/>
      <c r="G11" s="1518"/>
      <c r="H11" s="1518"/>
      <c r="I11" s="1507"/>
      <c r="J11" s="1507"/>
      <c r="K11" s="1500"/>
      <c r="L11" s="1515"/>
    </row>
    <row r="12" spans="1:12" ht="38.25" customHeight="1" thickBot="1">
      <c r="A12" s="1511"/>
      <c r="B12" s="1508"/>
      <c r="C12" s="1508"/>
      <c r="D12" s="1501"/>
      <c r="E12" s="1501"/>
      <c r="F12" s="1519"/>
      <c r="G12" s="1519"/>
      <c r="H12" s="1519"/>
      <c r="I12" s="1508"/>
      <c r="J12" s="1508"/>
      <c r="K12" s="1501"/>
      <c r="L12" s="1516"/>
    </row>
    <row r="13" spans="1:12">
      <c r="A13" s="666" t="s">
        <v>59</v>
      </c>
      <c r="C13" s="667" t="str">
        <f>'LPC '!B32</f>
        <v>कळवण</v>
      </c>
      <c r="D13" s="29"/>
      <c r="E13" s="29"/>
      <c r="F13" s="29"/>
      <c r="G13" s="29"/>
      <c r="H13" s="29" t="s">
        <v>60</v>
      </c>
      <c r="J13" s="667" t="str">
        <f>'LPC '!B33</f>
        <v xml:space="preserve">   /  /20</v>
      </c>
    </row>
    <row r="14" spans="1:12" ht="17.25" customHeight="1">
      <c r="D14" s="29"/>
      <c r="E14" s="29"/>
      <c r="F14" s="29"/>
      <c r="G14" s="29"/>
      <c r="H14" s="29"/>
      <c r="I14" s="29"/>
      <c r="J14" s="29"/>
    </row>
    <row r="15" spans="1:12">
      <c r="A15" s="659" t="s">
        <v>370</v>
      </c>
      <c r="B15" s="29"/>
      <c r="C15" s="668"/>
      <c r="D15" s="668"/>
      <c r="E15" s="668"/>
      <c r="F15" s="668"/>
      <c r="G15" s="668"/>
      <c r="H15" s="668"/>
      <c r="I15" s="668"/>
      <c r="J15" s="29"/>
    </row>
    <row r="16" spans="1:12">
      <c r="A16" s="659" t="s">
        <v>371</v>
      </c>
      <c r="B16" s="596"/>
      <c r="C16" s="667"/>
      <c r="D16" s="667"/>
      <c r="E16" s="667"/>
      <c r="F16" s="667"/>
      <c r="G16" s="667"/>
      <c r="H16" s="669"/>
      <c r="I16" s="659" t="s">
        <v>372</v>
      </c>
      <c r="J16" s="29"/>
    </row>
    <row r="17" spans="1:12" ht="44.25" customHeight="1">
      <c r="B17" s="660" t="str">
        <f>'Form 5'!J50</f>
        <v>गट विकास अधिकारी वर्ग 1</v>
      </c>
      <c r="C17" s="941" t="str">
        <f>'LPC '!G35</f>
        <v>पंचायत समिती</v>
      </c>
      <c r="D17" s="667"/>
      <c r="E17" s="622" t="s">
        <v>373</v>
      </c>
      <c r="F17" s="667"/>
      <c r="G17" s="667"/>
      <c r="H17" s="1509" t="str">
        <f>B4</f>
        <v>सोमनाथ चटर्जी ,कक्ष अधिकारी   पंचायत समिती कळवण नाशिक</v>
      </c>
      <c r="I17" s="1509"/>
      <c r="J17" s="1509"/>
      <c r="K17" s="1509"/>
      <c r="L17" s="1509"/>
    </row>
    <row r="18" spans="1:12">
      <c r="B18" s="713">
        <f>E4</f>
        <v>0</v>
      </c>
      <c r="C18" s="663"/>
      <c r="D18" s="622" t="s">
        <v>2129</v>
      </c>
      <c r="E18" s="667"/>
      <c r="F18" s="667"/>
      <c r="G18" s="667"/>
      <c r="H18" s="667"/>
      <c r="I18" s="29"/>
      <c r="J18" s="29"/>
    </row>
    <row r="19" spans="1:12" ht="18" customHeight="1">
      <c r="B19" s="666"/>
      <c r="C19" s="667"/>
      <c r="D19" s="667"/>
      <c r="E19" s="667"/>
      <c r="F19" s="667"/>
      <c r="G19" s="667"/>
      <c r="H19" s="667"/>
      <c r="I19" s="29"/>
      <c r="J19" s="29"/>
    </row>
    <row r="20" spans="1:12" ht="17.25" customHeight="1">
      <c r="B20" s="666"/>
      <c r="C20" s="667"/>
      <c r="D20" s="667"/>
      <c r="E20" s="667"/>
      <c r="F20" s="667"/>
      <c r="H20" s="29"/>
      <c r="I20" s="29"/>
      <c r="J20" s="626"/>
      <c r="K20" s="671" t="str">
        <f>'Form 5'!J50</f>
        <v>गट विकास अधिकारी वर्ग 1</v>
      </c>
      <c r="L20" s="672"/>
    </row>
    <row r="21" spans="1:12" s="625" customFormat="1" ht="18" customHeight="1">
      <c r="A21" s="666" t="s">
        <v>59</v>
      </c>
      <c r="B21" s="666"/>
      <c r="C21" s="670" t="str">
        <f>C13</f>
        <v>कळवण</v>
      </c>
      <c r="D21" s="29"/>
      <c r="E21" s="667"/>
      <c r="F21" s="670"/>
      <c r="J21" s="663"/>
      <c r="K21" s="671" t="str">
        <f>'Form 5'!J51</f>
        <v>पंचायत समिती</v>
      </c>
      <c r="L21" s="670"/>
    </row>
    <row r="22" spans="1:12">
      <c r="A22" s="29" t="s">
        <v>60</v>
      </c>
      <c r="B22" s="673"/>
      <c r="C22" s="667" t="str">
        <f>J13</f>
        <v xml:space="preserve">   /  /20</v>
      </c>
      <c r="D22" s="667"/>
      <c r="E22" s="29"/>
      <c r="F22" s="670"/>
      <c r="J22" s="670"/>
    </row>
  </sheetData>
  <mergeCells count="24">
    <mergeCell ref="H17:L17"/>
    <mergeCell ref="I9:I12"/>
    <mergeCell ref="K9:K12"/>
    <mergeCell ref="A10:B12"/>
    <mergeCell ref="A1:L1"/>
    <mergeCell ref="L6:L7"/>
    <mergeCell ref="L9:L12"/>
    <mergeCell ref="F6:H7"/>
    <mergeCell ref="F8:H8"/>
    <mergeCell ref="F9:H9"/>
    <mergeCell ref="F10:H12"/>
    <mergeCell ref="J9:J12"/>
    <mergeCell ref="K6:K7"/>
    <mergeCell ref="I6:I7"/>
    <mergeCell ref="J6:J7"/>
    <mergeCell ref="A6:B7"/>
    <mergeCell ref="E9:E12"/>
    <mergeCell ref="E6:E7"/>
    <mergeCell ref="C6:C7"/>
    <mergeCell ref="D6:D7"/>
    <mergeCell ref="A8:B8"/>
    <mergeCell ref="A9:B9"/>
    <mergeCell ref="C9:C12"/>
    <mergeCell ref="D9:D12"/>
  </mergeCells>
  <pageMargins left="0.75" right="0.5" top="0.25" bottom="0.25" header="0.1" footer="0.1"/>
  <pageSetup paperSize="9" scale="96"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1:L60"/>
  <sheetViews>
    <sheetView view="pageBreakPreview" zoomScale="90" zoomScaleSheetLayoutView="90" workbookViewId="0">
      <selection activeCell="E2" sqref="E2"/>
    </sheetView>
  </sheetViews>
  <sheetFormatPr defaultColWidth="9.109375" defaultRowHeight="21"/>
  <cols>
    <col min="1" max="1" width="14.33203125" style="111" customWidth="1"/>
    <col min="2" max="2" width="14.109375" style="111" customWidth="1"/>
    <col min="3" max="3" width="14" style="111" customWidth="1"/>
    <col min="4" max="4" width="13.44140625" style="111" customWidth="1"/>
    <col min="5" max="5" width="14.33203125" style="111" customWidth="1"/>
    <col min="6" max="6" width="9.109375" style="111"/>
    <col min="7" max="7" width="12.5546875" style="111" customWidth="1"/>
    <col min="8" max="16384" width="9.109375" style="111"/>
  </cols>
  <sheetData>
    <row r="1" spans="1:7" ht="23.4">
      <c r="A1" s="1525" t="s">
        <v>374</v>
      </c>
      <c r="B1" s="1525"/>
      <c r="C1" s="1525"/>
      <c r="D1" s="1525"/>
      <c r="E1" s="1525"/>
      <c r="F1" s="1525"/>
      <c r="G1" s="1525"/>
    </row>
    <row r="2" spans="1:7">
      <c r="A2" s="887" t="s">
        <v>2440</v>
      </c>
      <c r="B2" s="112" t="s">
        <v>2441</v>
      </c>
      <c r="C2" s="3"/>
      <c r="E2" s="100" t="str">
        <f>'Pension form'!C2</f>
        <v xml:space="preserve">सोमनाथ चटर्जी </v>
      </c>
      <c r="F2" s="3"/>
      <c r="G2" s="3"/>
    </row>
    <row r="3" spans="1:7">
      <c r="A3" s="887" t="s">
        <v>2450</v>
      </c>
      <c r="B3" s="112" t="s">
        <v>2442</v>
      </c>
      <c r="C3" s="3"/>
      <c r="E3" s="426" t="str">
        <f>'Pension form'!C4</f>
        <v xml:space="preserve">कक्ष अधिकारी </v>
      </c>
      <c r="F3" s="3"/>
      <c r="G3" s="3"/>
    </row>
    <row r="4" spans="1:7">
      <c r="A4" s="887" t="s">
        <v>2443</v>
      </c>
      <c r="B4" s="112" t="s">
        <v>2444</v>
      </c>
      <c r="C4" s="3"/>
      <c r="D4" s="3"/>
      <c r="E4" s="426" t="str">
        <f>'Pension form'!C5</f>
        <v>पंचायत समिती</v>
      </c>
      <c r="G4" s="426" t="str">
        <f>'Pension form'!G4</f>
        <v>कळवण</v>
      </c>
    </row>
    <row r="5" spans="1:7">
      <c r="A5" s="887" t="s">
        <v>2452</v>
      </c>
      <c r="B5" s="112" t="s">
        <v>2445</v>
      </c>
      <c r="C5" s="112"/>
      <c r="D5" s="112"/>
      <c r="E5" s="833">
        <f>'Pension form'!C6</f>
        <v>29000</v>
      </c>
      <c r="F5" s="112"/>
      <c r="G5" s="112"/>
    </row>
    <row r="6" spans="1:7">
      <c r="A6" s="887" t="s">
        <v>2451</v>
      </c>
      <c r="B6" s="112" t="s">
        <v>2446</v>
      </c>
      <c r="C6" s="112"/>
      <c r="D6" s="112"/>
      <c r="E6" s="833">
        <f>'Pension form'!C8</f>
        <v>50191</v>
      </c>
      <c r="F6" s="112"/>
      <c r="G6" s="112"/>
    </row>
    <row r="7" spans="1:7" ht="39" customHeight="1">
      <c r="A7" s="888" t="s">
        <v>2398</v>
      </c>
      <c r="B7" s="1529" t="s">
        <v>2447</v>
      </c>
      <c r="C7" s="1529"/>
      <c r="D7" s="1529"/>
      <c r="E7" s="1529"/>
      <c r="F7" s="1529"/>
      <c r="G7" s="1529"/>
    </row>
    <row r="8" spans="1:7">
      <c r="A8" s="887" t="s">
        <v>2449</v>
      </c>
      <c r="B8" s="112" t="s">
        <v>2448</v>
      </c>
      <c r="C8" s="3"/>
      <c r="D8" s="3"/>
      <c r="E8" s="3"/>
      <c r="F8" s="3"/>
      <c r="G8" s="3"/>
    </row>
    <row r="9" spans="1:7">
      <c r="A9" s="886"/>
      <c r="B9" s="115" t="s">
        <v>375</v>
      </c>
      <c r="C9" s="115" t="s">
        <v>28</v>
      </c>
      <c r="D9" s="115" t="s">
        <v>376</v>
      </c>
      <c r="E9" s="115" t="s">
        <v>377</v>
      </c>
      <c r="F9" s="115" t="s">
        <v>124</v>
      </c>
      <c r="G9" s="115" t="s">
        <v>125</v>
      </c>
    </row>
    <row r="10" spans="1:7" ht="31.2">
      <c r="B10" s="116"/>
      <c r="C10" s="706">
        <f>'Pension form'!C7</f>
        <v>38047</v>
      </c>
      <c r="D10" s="706">
        <f>E6</f>
        <v>50191</v>
      </c>
      <c r="E10" s="892" t="str">
        <f>'Pension form'!N17</f>
        <v>33 years</v>
      </c>
      <c r="F10" s="892" t="str">
        <f>'Pension form'!O17</f>
        <v>2 months</v>
      </c>
      <c r="G10" s="892" t="str">
        <f>'Pension form'!P17</f>
        <v>30 days</v>
      </c>
    </row>
    <row r="11" spans="1:7" ht="42">
      <c r="B11" s="838" t="s">
        <v>378</v>
      </c>
      <c r="C11" s="115" t="s">
        <v>379</v>
      </c>
      <c r="D11" s="115" t="s">
        <v>379</v>
      </c>
      <c r="E11" s="115">
        <v>0</v>
      </c>
      <c r="F11" s="115">
        <v>0</v>
      </c>
      <c r="G11" s="115">
        <v>0</v>
      </c>
    </row>
    <row r="12" spans="1:7" ht="21" customHeight="1">
      <c r="B12" s="1526" t="s">
        <v>380</v>
      </c>
      <c r="C12" s="1527"/>
      <c r="D12" s="1528"/>
      <c r="E12" s="115">
        <f>'Pension form'!C10</f>
        <v>33</v>
      </c>
      <c r="F12" s="115">
        <f t="shared" ref="F12:G12" si="0">SUM(F10:F11)</f>
        <v>0</v>
      </c>
      <c r="G12" s="115">
        <f t="shared" si="0"/>
        <v>0</v>
      </c>
    </row>
    <row r="13" spans="1:7">
      <c r="D13" s="1523" t="s">
        <v>381</v>
      </c>
      <c r="E13" s="1524"/>
      <c r="F13" s="1524"/>
      <c r="G13" s="628">
        <f>'Pension form'!C10</f>
        <v>33</v>
      </c>
    </row>
    <row r="14" spans="1:7">
      <c r="A14" s="68" t="s">
        <v>2458</v>
      </c>
      <c r="B14" s="3" t="s">
        <v>2460</v>
      </c>
      <c r="C14" s="3"/>
      <c r="D14" s="3"/>
      <c r="E14" s="3"/>
      <c r="F14" s="3"/>
      <c r="G14" s="3"/>
    </row>
    <row r="15" spans="1:7">
      <c r="B15" s="10" t="s">
        <v>2984</v>
      </c>
      <c r="C15" s="3"/>
      <c r="E15" s="597" t="str">
        <f>'Pension form'!C11</f>
        <v>Pay Band 2 (9300-34800)  - 4500</v>
      </c>
      <c r="G15" s="89"/>
    </row>
    <row r="16" spans="1:7">
      <c r="B16" s="976" t="s">
        <v>3000</v>
      </c>
      <c r="C16" s="3"/>
      <c r="D16" s="977" t="str">
        <f>'Pension form'!D11</f>
        <v>S-16</v>
      </c>
      <c r="E16" s="597"/>
      <c r="G16" s="928"/>
    </row>
    <row r="17" spans="1:7">
      <c r="A17" s="890" t="s">
        <v>2459</v>
      </c>
      <c r="B17" s="889" t="s">
        <v>2461</v>
      </c>
      <c r="C17" s="889"/>
      <c r="D17" s="889"/>
      <c r="E17" s="889"/>
      <c r="F17" s="889"/>
      <c r="G17" s="889"/>
    </row>
    <row r="18" spans="1:7" ht="23.25" customHeight="1">
      <c r="A18" s="115" t="s">
        <v>28</v>
      </c>
      <c r="B18" s="115" t="s">
        <v>382</v>
      </c>
      <c r="C18" s="115" t="s">
        <v>124</v>
      </c>
      <c r="D18" s="115" t="s">
        <v>125</v>
      </c>
      <c r="E18" s="115" t="s">
        <v>383</v>
      </c>
      <c r="F18" s="115" t="s">
        <v>384</v>
      </c>
      <c r="G18" s="115" t="s">
        <v>385</v>
      </c>
    </row>
    <row r="19" spans="1:7" ht="23.25" customHeight="1">
      <c r="A19" s="893" t="str">
        <f>'Pension form'!B39</f>
        <v>ऑगस्ट-2036</v>
      </c>
      <c r="B19" s="627"/>
      <c r="C19" s="627">
        <v>1</v>
      </c>
      <c r="D19" s="627"/>
      <c r="E19" s="658">
        <f>'Pension form'!D39</f>
        <v>67100</v>
      </c>
      <c r="F19" s="627"/>
      <c r="G19" s="627"/>
    </row>
    <row r="20" spans="1:7" ht="23.25" customHeight="1">
      <c r="A20" s="893" t="str">
        <f>'Pension form'!B40</f>
        <v>सप्टेंबर-2036</v>
      </c>
      <c r="B20" s="627"/>
      <c r="C20" s="658">
        <v>1</v>
      </c>
      <c r="D20" s="627"/>
      <c r="E20" s="658">
        <f>'Pension form'!D40</f>
        <v>67100</v>
      </c>
      <c r="F20" s="627"/>
      <c r="G20" s="627"/>
    </row>
    <row r="21" spans="1:7" ht="23.25" customHeight="1">
      <c r="A21" s="893" t="str">
        <f>'Pension form'!B41</f>
        <v>ऑक्टोबर-2036</v>
      </c>
      <c r="B21" s="627"/>
      <c r="C21" s="658">
        <v>1</v>
      </c>
      <c r="D21" s="627"/>
      <c r="E21" s="658">
        <f>'Pension form'!D41</f>
        <v>67100</v>
      </c>
      <c r="F21" s="627"/>
      <c r="G21" s="627"/>
    </row>
    <row r="22" spans="1:7" ht="23.25" customHeight="1">
      <c r="A22" s="893" t="str">
        <f>'Pension form'!B42</f>
        <v>नोव्हेंबर-2036</v>
      </c>
      <c r="B22" s="627"/>
      <c r="C22" s="658">
        <v>1</v>
      </c>
      <c r="D22" s="627"/>
      <c r="E22" s="658">
        <f>'Pension form'!D42</f>
        <v>67100</v>
      </c>
      <c r="F22" s="627"/>
      <c r="G22" s="627"/>
    </row>
    <row r="23" spans="1:7" ht="23.25" customHeight="1">
      <c r="A23" s="893" t="str">
        <f>'Pension form'!B43</f>
        <v>डिसेंबर-2036</v>
      </c>
      <c r="B23" s="627"/>
      <c r="C23" s="658">
        <v>1</v>
      </c>
      <c r="D23" s="627"/>
      <c r="E23" s="658">
        <f>'Pension form'!D43</f>
        <v>67100</v>
      </c>
      <c r="F23" s="627"/>
      <c r="G23" s="627"/>
    </row>
    <row r="24" spans="1:7" ht="23.25" customHeight="1">
      <c r="A24" s="893" t="str">
        <f>'Pension form'!B44</f>
        <v>जानेवारी-2037</v>
      </c>
      <c r="B24" s="627"/>
      <c r="C24" s="658">
        <v>1</v>
      </c>
      <c r="D24" s="627"/>
      <c r="E24" s="658">
        <f>'Pension form'!D44</f>
        <v>67100</v>
      </c>
      <c r="F24" s="627"/>
      <c r="G24" s="627"/>
    </row>
    <row r="25" spans="1:7" ht="32.25" customHeight="1">
      <c r="A25" s="894" t="str">
        <f>'Pension form'!B45</f>
        <v>फेब्रुवारी-2037</v>
      </c>
      <c r="B25" s="627"/>
      <c r="C25" s="658">
        <v>1</v>
      </c>
      <c r="D25" s="627"/>
      <c r="E25" s="658">
        <f>'Pension form'!D45</f>
        <v>67100</v>
      </c>
      <c r="F25" s="627"/>
      <c r="G25" s="627"/>
    </row>
    <row r="26" spans="1:7" ht="23.25" customHeight="1">
      <c r="A26" s="895" t="str">
        <f>'Pension form'!B46</f>
        <v>मार्च-2037</v>
      </c>
      <c r="B26" s="627"/>
      <c r="C26" s="658">
        <v>1</v>
      </c>
      <c r="D26" s="627"/>
      <c r="E26" s="658">
        <f>'Pension form'!D46</f>
        <v>67100</v>
      </c>
      <c r="F26" s="627"/>
      <c r="G26" s="627"/>
    </row>
    <row r="27" spans="1:7" ht="23.25" customHeight="1">
      <c r="A27" s="895" t="str">
        <f>'Pension form'!B47</f>
        <v>एप्रिल-2037</v>
      </c>
      <c r="B27" s="627"/>
      <c r="C27" s="658">
        <v>1</v>
      </c>
      <c r="D27" s="627"/>
      <c r="E27" s="658">
        <f>'Pension form'!D47</f>
        <v>67100</v>
      </c>
      <c r="F27" s="627"/>
      <c r="G27" s="627"/>
    </row>
    <row r="28" spans="1:7" ht="23.25" customHeight="1">
      <c r="A28" s="895" t="str">
        <f>'Pension form'!B48</f>
        <v>मे-2037</v>
      </c>
      <c r="B28" s="627"/>
      <c r="C28" s="658">
        <v>1</v>
      </c>
      <c r="D28" s="627"/>
      <c r="E28" s="658">
        <f>'Pension form'!D48</f>
        <v>67100</v>
      </c>
      <c r="F28" s="627"/>
      <c r="G28" s="627"/>
    </row>
    <row r="29" spans="1:7">
      <c r="A29" s="117"/>
      <c r="B29" s="118"/>
      <c r="C29" s="658">
        <v>2</v>
      </c>
      <c r="D29" s="658">
        <v>0</v>
      </c>
      <c r="E29" s="119"/>
      <c r="F29" s="119"/>
      <c r="G29" s="120">
        <f>(E29+F29)*C29</f>
        <v>0</v>
      </c>
    </row>
    <row r="30" spans="1:7">
      <c r="A30" s="117"/>
      <c r="B30" s="118"/>
      <c r="C30" s="658">
        <v>8</v>
      </c>
      <c r="D30" s="658">
        <v>0</v>
      </c>
      <c r="E30" s="119"/>
      <c r="F30" s="119"/>
      <c r="G30" s="120">
        <f>(E30+F30)*C30</f>
        <v>0</v>
      </c>
    </row>
    <row r="31" spans="1:7">
      <c r="A31" s="118"/>
      <c r="B31" s="118" t="s">
        <v>386</v>
      </c>
      <c r="C31" s="658">
        <v>10</v>
      </c>
      <c r="D31" s="119"/>
      <c r="E31" s="658">
        <f>SUM(E19:E30)</f>
        <v>671000</v>
      </c>
      <c r="F31" s="119"/>
      <c r="G31" s="658">
        <f t="shared" ref="G31" si="1">SUM(G29:G30)</f>
        <v>0</v>
      </c>
    </row>
    <row r="32" spans="1:7">
      <c r="A32" s="118"/>
      <c r="B32" s="118"/>
      <c r="C32" s="119"/>
      <c r="D32" s="1530" t="s">
        <v>170</v>
      </c>
      <c r="E32" s="1531"/>
      <c r="F32" s="1532"/>
      <c r="G32" s="120">
        <f>E31/10</f>
        <v>67100</v>
      </c>
    </row>
    <row r="33" spans="1:12">
      <c r="A33" s="1533" t="s">
        <v>387</v>
      </c>
      <c r="B33" s="1533"/>
      <c r="C33" s="1533"/>
      <c r="D33" s="1533"/>
      <c r="E33" s="121">
        <f>E31</f>
        <v>671000</v>
      </c>
      <c r="F33" s="121">
        <f>F30</f>
        <v>0</v>
      </c>
      <c r="G33" s="115">
        <f>E33+F33</f>
        <v>671000</v>
      </c>
    </row>
    <row r="34" spans="1:12" ht="65.25" customHeight="1">
      <c r="A34" s="1534" t="s">
        <v>388</v>
      </c>
      <c r="B34" s="1534"/>
      <c r="C34" s="1534"/>
      <c r="D34" s="1534"/>
      <c r="E34" s="1534"/>
      <c r="F34" s="1534"/>
      <c r="G34" s="1534"/>
    </row>
    <row r="35" spans="1:12" ht="20.25" customHeight="1">
      <c r="A35" s="1455" t="s">
        <v>2462</v>
      </c>
      <c r="B35" s="1455"/>
      <c r="C35" s="10" t="s">
        <v>389</v>
      </c>
      <c r="D35" s="89">
        <f>G33</f>
        <v>671000</v>
      </c>
      <c r="E35" s="3" t="s">
        <v>390</v>
      </c>
      <c r="G35" s="89">
        <f>D35/2</f>
        <v>335500</v>
      </c>
    </row>
    <row r="36" spans="1:12" ht="20.25" customHeight="1">
      <c r="A36" s="1455" t="s">
        <v>391</v>
      </c>
      <c r="B36" s="1455"/>
      <c r="C36" s="10" t="s">
        <v>389</v>
      </c>
      <c r="D36" s="89">
        <f>G33</f>
        <v>671000</v>
      </c>
      <c r="E36" s="3" t="s">
        <v>392</v>
      </c>
      <c r="G36" s="350">
        <f>ROUND(D36*30/100,0)</f>
        <v>201300</v>
      </c>
    </row>
    <row r="37" spans="1:12" ht="20.25" customHeight="1">
      <c r="A37" s="1458" t="s">
        <v>2457</v>
      </c>
      <c r="B37" s="1458"/>
      <c r="C37" s="89">
        <f>G35</f>
        <v>335500</v>
      </c>
      <c r="D37" s="122">
        <f>'Pension form'!D59</f>
        <v>20130</v>
      </c>
      <c r="E37" s="3" t="s">
        <v>393</v>
      </c>
      <c r="F37" s="3"/>
      <c r="G37" s="89">
        <f>G36</f>
        <v>201300</v>
      </c>
    </row>
    <row r="38" spans="1:12" ht="20.25" customHeight="1">
      <c r="B38" s="891">
        <f>'Pension form'!B30</f>
        <v>0</v>
      </c>
      <c r="C38" s="3" t="s">
        <v>394</v>
      </c>
      <c r="E38" s="3"/>
      <c r="F38" s="3"/>
      <c r="G38" s="3"/>
    </row>
    <row r="39" spans="1:12" ht="25.5" customHeight="1">
      <c r="A39" s="1458" t="s">
        <v>2453</v>
      </c>
      <c r="B39" s="1458"/>
      <c r="C39" s="1458"/>
      <c r="D39" s="1458"/>
      <c r="E39" s="1458"/>
      <c r="F39" s="1458"/>
      <c r="G39" s="1458"/>
    </row>
    <row r="40" spans="1:12" ht="25.5" customHeight="1">
      <c r="A40" s="1458" t="s">
        <v>2454</v>
      </c>
      <c r="B40" s="1458"/>
      <c r="C40" s="1458"/>
      <c r="D40" s="1458"/>
      <c r="E40" s="1458"/>
      <c r="F40" s="1458"/>
      <c r="G40" s="1458"/>
    </row>
    <row r="41" spans="1:12" ht="27.75" customHeight="1">
      <c r="A41" s="1458" t="s">
        <v>2455</v>
      </c>
      <c r="B41" s="1458"/>
      <c r="C41" s="1458"/>
      <c r="D41" s="1458"/>
      <c r="E41" s="1458"/>
      <c r="F41" s="1458"/>
      <c r="G41" s="1458"/>
    </row>
    <row r="42" spans="1:12" ht="27.75" customHeight="1">
      <c r="A42" s="1461" t="s">
        <v>2465</v>
      </c>
      <c r="B42" s="1461"/>
      <c r="C42" s="1461"/>
      <c r="D42" s="1461"/>
      <c r="E42" s="1461"/>
      <c r="F42" s="1461"/>
      <c r="G42" s="1461"/>
    </row>
    <row r="43" spans="1:12">
      <c r="A43" s="1458" t="s">
        <v>2463</v>
      </c>
      <c r="B43" s="1458"/>
      <c r="C43" s="1458"/>
      <c r="D43" s="1458"/>
      <c r="E43" s="1458"/>
      <c r="F43" s="1458"/>
      <c r="G43" s="1458"/>
    </row>
    <row r="44" spans="1:12" ht="25.5" customHeight="1">
      <c r="A44" s="1496" t="s">
        <v>2464</v>
      </c>
      <c r="B44" s="1496"/>
      <c r="C44" s="1496"/>
      <c r="D44" s="1496"/>
      <c r="E44" s="123">
        <f>G35</f>
        <v>335500</v>
      </c>
      <c r="F44" s="66" t="s">
        <v>395</v>
      </c>
      <c r="G44" s="124">
        <f>E44*40/100</f>
        <v>134200</v>
      </c>
      <c r="L44" s="125"/>
    </row>
    <row r="45" spans="1:12" ht="22.5" customHeight="1">
      <c r="A45" s="705" t="s">
        <v>396</v>
      </c>
      <c r="B45" s="66"/>
      <c r="C45" s="936">
        <f>G44</f>
        <v>134200</v>
      </c>
      <c r="D45" s="957" t="s">
        <v>2125</v>
      </c>
      <c r="E45" s="127" t="s">
        <v>2124</v>
      </c>
      <c r="F45" s="1536">
        <f>ROUND(C45*12*'Pension form'!D53,0)</f>
        <v>13480658</v>
      </c>
      <c r="G45" s="1536"/>
      <c r="L45" s="125"/>
    </row>
    <row r="46" spans="1:12" ht="22.5" customHeight="1">
      <c r="A46" s="1455" t="s">
        <v>2456</v>
      </c>
      <c r="B46" s="1455"/>
      <c r="C46" s="1455"/>
      <c r="D46" s="1455"/>
      <c r="E46" s="128">
        <f>F45</f>
        <v>13480658</v>
      </c>
      <c r="F46" s="127"/>
      <c r="G46" s="89"/>
    </row>
    <row r="47" spans="1:12">
      <c r="A47" s="1461" t="s">
        <v>2126</v>
      </c>
      <c r="B47" s="1461"/>
      <c r="C47" s="1461"/>
      <c r="D47" s="1461"/>
      <c r="E47" s="112">
        <f>D35</f>
        <v>671000</v>
      </c>
      <c r="F47" s="127" t="s">
        <v>1049</v>
      </c>
      <c r="G47" s="129">
        <f>E47*24/2</f>
        <v>8052000</v>
      </c>
    </row>
    <row r="48" spans="1:12">
      <c r="A48" s="1461" t="s">
        <v>2127</v>
      </c>
      <c r="B48" s="1461"/>
      <c r="C48" s="1461"/>
      <c r="D48" s="1535">
        <f>G47</f>
        <v>8052000</v>
      </c>
      <c r="E48" s="1535"/>
      <c r="F48" s="130"/>
      <c r="G48" s="130"/>
    </row>
    <row r="49" spans="1:7">
      <c r="A49" s="1461" t="s">
        <v>2128</v>
      </c>
      <c r="B49" s="1461"/>
      <c r="C49" s="1461"/>
      <c r="D49" s="131">
        <f>'Pension form'!D54</f>
        <v>20130</v>
      </c>
      <c r="E49" s="1529" t="str">
        <f>'Pension form'!C54</f>
        <v>33550-13420</v>
      </c>
      <c r="F49" s="1529"/>
      <c r="G49" s="1529"/>
    </row>
    <row r="50" spans="1:7">
      <c r="A50" s="132" t="s">
        <v>397</v>
      </c>
      <c r="B50" s="114">
        <f>'Pension form'!D8</f>
        <v>50192</v>
      </c>
      <c r="C50" s="112" t="s">
        <v>398</v>
      </c>
      <c r="D50" s="112"/>
      <c r="E50" s="112"/>
      <c r="F50" s="112"/>
      <c r="G50" s="112"/>
    </row>
    <row r="51" spans="1:7" ht="24" customHeight="1">
      <c r="A51" s="1529" t="s">
        <v>399</v>
      </c>
      <c r="B51" s="1529"/>
      <c r="C51" s="1529"/>
      <c r="D51" s="1529"/>
      <c r="E51" s="1529"/>
      <c r="F51" s="349" t="s">
        <v>1050</v>
      </c>
      <c r="G51" s="65" t="s">
        <v>400</v>
      </c>
    </row>
    <row r="52" spans="1:7" ht="24" customHeight="1">
      <c r="A52" s="3" t="s">
        <v>519</v>
      </c>
      <c r="B52" s="3" t="s">
        <v>903</v>
      </c>
      <c r="C52" s="3" t="s">
        <v>904</v>
      </c>
      <c r="E52" s="3" t="s">
        <v>905</v>
      </c>
      <c r="F52" s="3"/>
      <c r="G52" s="3"/>
    </row>
    <row r="53" spans="1:7" ht="23.25" customHeight="1">
      <c r="A53" s="125"/>
      <c r="B53" s="829">
        <f>'Pension form'!D56</f>
        <v>0</v>
      </c>
      <c r="C53" s="829">
        <f>'Pension form'!E56</f>
        <v>0</v>
      </c>
      <c r="D53" s="439"/>
      <c r="E53" s="829">
        <f>'Pension form'!C56</f>
        <v>0</v>
      </c>
      <c r="F53" s="3"/>
      <c r="G53" s="3"/>
    </row>
    <row r="54" spans="1:7" ht="23.25" customHeight="1">
      <c r="A54" s="125"/>
      <c r="B54" s="829"/>
      <c r="C54" s="829"/>
      <c r="D54" s="439"/>
      <c r="E54" s="829"/>
      <c r="F54" s="3"/>
      <c r="G54" s="3"/>
    </row>
    <row r="55" spans="1:7" ht="23.25" customHeight="1">
      <c r="A55" s="125"/>
      <c r="B55" s="829"/>
      <c r="C55" s="829"/>
      <c r="D55" s="439"/>
      <c r="E55" s="829"/>
      <c r="F55" s="3"/>
      <c r="G55" s="3"/>
    </row>
    <row r="56" spans="1:7" ht="23.25" customHeight="1">
      <c r="A56" s="125"/>
      <c r="B56" s="5"/>
      <c r="C56" s="5"/>
      <c r="D56" s="626"/>
      <c r="E56" s="934" t="str">
        <f>'Pension form'!C18</f>
        <v>उप मुख्य कार्यकारी अधिकारी (साप्र)</v>
      </c>
      <c r="F56" s="423"/>
      <c r="G56" s="5"/>
    </row>
    <row r="57" spans="1:7" ht="28.5" customHeight="1">
      <c r="A57" s="134"/>
      <c r="D57" s="164"/>
      <c r="E57" s="428" t="str">
        <f>'Pension form'!D18</f>
        <v>जिल्हा परिषद ,नाशिक</v>
      </c>
      <c r="F57" s="164"/>
    </row>
    <row r="58" spans="1:7">
      <c r="A58" s="134"/>
    </row>
    <row r="59" spans="1:7">
      <c r="A59" s="134"/>
    </row>
    <row r="60" spans="1:7">
      <c r="A60" s="134"/>
    </row>
  </sheetData>
  <mergeCells count="24">
    <mergeCell ref="A49:C49"/>
    <mergeCell ref="E49:G49"/>
    <mergeCell ref="A51:E51"/>
    <mergeCell ref="A43:G43"/>
    <mergeCell ref="A44:D44"/>
    <mergeCell ref="A46:D46"/>
    <mergeCell ref="A47:D47"/>
    <mergeCell ref="A48:C48"/>
    <mergeCell ref="D48:E48"/>
    <mergeCell ref="F45:G45"/>
    <mergeCell ref="D13:F13"/>
    <mergeCell ref="A1:G1"/>
    <mergeCell ref="B12:D12"/>
    <mergeCell ref="B7:G7"/>
    <mergeCell ref="A42:G42"/>
    <mergeCell ref="D32:F32"/>
    <mergeCell ref="A33:D33"/>
    <mergeCell ref="A34:G34"/>
    <mergeCell ref="A35:B35"/>
    <mergeCell ref="A36:B36"/>
    <mergeCell ref="A37:B37"/>
    <mergeCell ref="A39:G39"/>
    <mergeCell ref="A40:G40"/>
    <mergeCell ref="A41:G41"/>
  </mergeCells>
  <pageMargins left="0.7" right="0.2" top="0.25" bottom="0.25" header="0.3" footer="0.3"/>
  <pageSetup paperSize="9" scale="86"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A1:M55"/>
  <sheetViews>
    <sheetView view="pageBreakPreview" zoomScale="110" zoomScaleSheetLayoutView="110" workbookViewId="0">
      <selection activeCell="M6" sqref="M6"/>
    </sheetView>
  </sheetViews>
  <sheetFormatPr defaultColWidth="9.109375" defaultRowHeight="21"/>
  <cols>
    <col min="1" max="1" width="6.6640625" style="65" customWidth="1"/>
    <col min="2" max="2" width="12.109375" style="136" customWidth="1"/>
    <col min="3" max="3" width="12.33203125" style="136" customWidth="1"/>
    <col min="4" max="4" width="10.6640625" style="136" customWidth="1"/>
    <col min="5" max="5" width="7.109375" style="136" customWidth="1"/>
    <col min="6" max="6" width="11.33203125" style="136" customWidth="1"/>
    <col min="7" max="7" width="6.88671875" style="136" customWidth="1"/>
    <col min="8" max="8" width="12.44140625" style="136" customWidth="1"/>
    <col min="9" max="9" width="2.6640625" style="136" customWidth="1"/>
    <col min="10" max="10" width="16.6640625" style="136" customWidth="1"/>
    <col min="11" max="16384" width="9.109375" style="136"/>
  </cols>
  <sheetData>
    <row r="1" spans="1:13" ht="21" customHeight="1">
      <c r="A1" s="135" t="s">
        <v>401</v>
      </c>
      <c r="B1" s="1537" t="s">
        <v>402</v>
      </c>
      <c r="C1" s="1537"/>
      <c r="D1" s="1537"/>
      <c r="E1" s="1537"/>
      <c r="F1" s="1537"/>
      <c r="G1" s="1537"/>
      <c r="H1" s="1537"/>
      <c r="I1" s="1537"/>
      <c r="J1" s="1537"/>
    </row>
    <row r="2" spans="1:13" ht="21" customHeight="1">
      <c r="A2" s="137"/>
      <c r="B2" s="1537" t="s">
        <v>2559</v>
      </c>
      <c r="C2" s="1537"/>
      <c r="D2" s="1537"/>
      <c r="E2" s="1537"/>
      <c r="F2" s="1537"/>
      <c r="G2" s="1537"/>
      <c r="H2" s="1537"/>
      <c r="I2" s="1537"/>
      <c r="J2" s="1537"/>
    </row>
    <row r="3" spans="1:13" ht="21" customHeight="1">
      <c r="A3" s="137"/>
      <c r="B3" s="1537" t="s">
        <v>2560</v>
      </c>
      <c r="C3" s="1537"/>
      <c r="D3" s="1537"/>
      <c r="E3" s="1537"/>
      <c r="F3" s="1537"/>
      <c r="G3" s="1537"/>
      <c r="H3" s="1537"/>
      <c r="I3" s="1537"/>
      <c r="J3" s="1537"/>
    </row>
    <row r="4" spans="1:13" ht="21" customHeight="1">
      <c r="A4" s="137"/>
      <c r="B4" s="1537" t="s">
        <v>403</v>
      </c>
      <c r="C4" s="1537"/>
      <c r="D4" s="1537"/>
      <c r="E4" s="1537"/>
      <c r="F4" s="1537"/>
      <c r="G4" s="1537"/>
      <c r="H4" s="1537"/>
      <c r="I4" s="1537"/>
      <c r="J4" s="1537"/>
    </row>
    <row r="5" spans="1:13" ht="21" customHeight="1">
      <c r="A5" s="137"/>
      <c r="B5" s="1537" t="s">
        <v>404</v>
      </c>
      <c r="C5" s="1537"/>
      <c r="D5" s="1537"/>
      <c r="E5" s="1537"/>
      <c r="F5" s="1537"/>
      <c r="G5" s="1537"/>
      <c r="H5" s="1537"/>
      <c r="I5" s="1537"/>
      <c r="J5" s="1537"/>
    </row>
    <row r="6" spans="1:13" ht="21" customHeight="1">
      <c r="A6" s="137"/>
      <c r="B6" s="1537" t="s">
        <v>405</v>
      </c>
      <c r="C6" s="1537"/>
      <c r="D6" s="1537"/>
      <c r="E6" s="1537"/>
      <c r="F6" s="1537"/>
      <c r="G6" s="1537"/>
      <c r="H6" s="1537"/>
      <c r="I6" s="1537"/>
      <c r="J6" s="1537"/>
      <c r="M6" s="136">
        <v>7645</v>
      </c>
    </row>
    <row r="7" spans="1:13" ht="21" customHeight="1">
      <c r="A7" s="137"/>
      <c r="B7" s="430" t="s">
        <v>959</v>
      </c>
      <c r="C7" s="680" t="str">
        <f>'Pension form'!C5</f>
        <v>पंचायत समिती</v>
      </c>
      <c r="D7" s="616"/>
      <c r="E7" s="920" t="str">
        <f>'Pension form'!G4</f>
        <v>कळवण</v>
      </c>
      <c r="F7" s="139" t="s">
        <v>406</v>
      </c>
      <c r="G7" s="915" t="str">
        <f>'Non Drawl letter'!T3</f>
        <v>Ênù:-   /     /</v>
      </c>
      <c r="I7" s="1537" t="s">
        <v>407</v>
      </c>
      <c r="J7" s="1537"/>
    </row>
    <row r="8" spans="1:13" ht="21" customHeight="1">
      <c r="A8" s="137" t="s">
        <v>247</v>
      </c>
      <c r="B8" s="1537" t="s">
        <v>408</v>
      </c>
      <c r="C8" s="1537"/>
      <c r="D8" s="1537"/>
      <c r="E8" s="1537"/>
      <c r="F8" s="1537"/>
      <c r="G8" s="1537"/>
      <c r="H8" s="1537"/>
      <c r="I8" s="1537"/>
      <c r="J8" s="1537"/>
    </row>
    <row r="9" spans="1:13" ht="21" customHeight="1">
      <c r="A9" s="137"/>
      <c r="B9" s="1537" t="s">
        <v>2533</v>
      </c>
      <c r="C9" s="1537"/>
      <c r="D9" s="1537"/>
      <c r="E9" s="1537"/>
      <c r="F9" s="1537"/>
      <c r="G9" s="1537"/>
      <c r="H9" s="1537"/>
      <c r="I9" s="1537"/>
      <c r="J9" s="1537"/>
    </row>
    <row r="10" spans="1:13" ht="21" customHeight="1">
      <c r="A10" s="137"/>
      <c r="B10" s="1538" t="s">
        <v>2532</v>
      </c>
      <c r="C10" s="1538"/>
      <c r="D10" s="1538"/>
      <c r="E10" s="1538"/>
      <c r="F10" s="1541" t="s">
        <v>409</v>
      </c>
      <c r="G10" s="1541"/>
      <c r="I10" s="139"/>
      <c r="J10" s="139"/>
    </row>
    <row r="11" spans="1:13" ht="14.25" customHeight="1">
      <c r="A11" s="1538"/>
      <c r="B11" s="1538"/>
      <c r="C11" s="1538"/>
      <c r="D11" s="1538"/>
      <c r="E11" s="1538"/>
      <c r="F11" s="1538"/>
      <c r="G11" s="139"/>
      <c r="H11" s="139"/>
      <c r="I11" s="139"/>
      <c r="J11" s="139"/>
    </row>
    <row r="12" spans="1:13" ht="23.25" customHeight="1">
      <c r="A12" s="862" t="s">
        <v>2558</v>
      </c>
      <c r="B12" s="139" t="s">
        <v>882</v>
      </c>
      <c r="C12" s="139"/>
      <c r="D12" s="139"/>
      <c r="E12" s="139"/>
      <c r="F12" s="1093" t="str">
        <f>'Pension form'!K2</f>
        <v xml:space="preserve">जाक्र/    </v>
      </c>
      <c r="G12" s="1291" t="str">
        <f>'Pension form'!G5</f>
        <v>सामन्य प्रशासन</v>
      </c>
      <c r="H12" s="1094" t="str">
        <f>'Pension form'!M2</f>
        <v>अस्था  /आरआर/        /20</v>
      </c>
      <c r="I12" s="964"/>
      <c r="J12" s="430"/>
    </row>
    <row r="13" spans="1:13" ht="21.75" customHeight="1">
      <c r="A13" s="137"/>
      <c r="B13" s="139"/>
      <c r="C13" s="139"/>
      <c r="D13" s="139"/>
      <c r="E13" s="139"/>
      <c r="F13" s="680" t="str">
        <f>'Pension form'!C18</f>
        <v>उप मुख्य कार्यकारी अधिकारी (साप्र)</v>
      </c>
      <c r="G13" s="604"/>
      <c r="I13" s="978" t="str">
        <f>'Pension form'!D18</f>
        <v>जिल्हा परिषद ,नाशिक</v>
      </c>
      <c r="J13" s="139"/>
    </row>
    <row r="14" spans="1:13" ht="20.25" customHeight="1">
      <c r="A14" s="137"/>
      <c r="B14" s="139"/>
      <c r="C14" s="139"/>
      <c r="D14" s="139"/>
      <c r="E14" s="139"/>
      <c r="F14" s="600" t="s">
        <v>2087</v>
      </c>
      <c r="G14" s="615" t="s">
        <v>410</v>
      </c>
      <c r="J14" s="139"/>
    </row>
    <row r="15" spans="1:13" ht="6.75" customHeight="1">
      <c r="A15" s="137"/>
      <c r="B15" s="139"/>
      <c r="C15" s="139"/>
      <c r="D15" s="139"/>
      <c r="E15" s="139"/>
      <c r="F15" s="139"/>
      <c r="G15" s="139"/>
      <c r="H15" s="139"/>
      <c r="I15" s="139"/>
      <c r="J15" s="139"/>
    </row>
    <row r="16" spans="1:13" ht="6.75" customHeight="1">
      <c r="A16" s="137"/>
      <c r="B16" s="139"/>
      <c r="C16" s="139"/>
      <c r="D16" s="139"/>
      <c r="E16" s="139"/>
      <c r="F16" s="139"/>
      <c r="G16" s="139"/>
      <c r="H16" s="139"/>
      <c r="I16" s="139"/>
      <c r="J16" s="139"/>
    </row>
    <row r="17" spans="1:12" ht="27" customHeight="1">
      <c r="A17" s="942"/>
      <c r="B17" s="1539" t="str">
        <f>'Pension form'!I14</f>
        <v>सोमनाथ चटर्जी ,कक्ष अधिकारी   पंचायत समिती कळवण नाशिक</v>
      </c>
      <c r="C17" s="1539"/>
      <c r="D17" s="1539"/>
      <c r="E17" s="1539"/>
      <c r="F17" s="959" t="s">
        <v>892</v>
      </c>
      <c r="G17" s="1540" t="str">
        <f>'Pension form'!F8</f>
        <v>नियत वयोमानानुसार</v>
      </c>
      <c r="H17" s="1540"/>
      <c r="I17" s="960" t="s">
        <v>397</v>
      </c>
      <c r="J17" s="958">
        <f>Parigana!E6</f>
        <v>50191</v>
      </c>
    </row>
    <row r="18" spans="1:12" ht="36" customHeight="1">
      <c r="A18" s="139" t="s">
        <v>2985</v>
      </c>
      <c r="B18" s="1543" t="str">
        <f>G17</f>
        <v>नियत वयोमानानुसार</v>
      </c>
      <c r="C18" s="1543"/>
      <c r="D18" s="1538" t="s">
        <v>2986</v>
      </c>
      <c r="E18" s="1538"/>
      <c r="F18" s="1538"/>
      <c r="G18" s="1538"/>
      <c r="H18" s="1538"/>
      <c r="I18" s="1538"/>
      <c r="J18" s="1538"/>
      <c r="K18" s="139"/>
      <c r="L18" s="139"/>
    </row>
    <row r="19" spans="1:12" ht="36" customHeight="1">
      <c r="A19" s="139"/>
      <c r="B19" s="930" t="s">
        <v>2987</v>
      </c>
      <c r="C19" s="930"/>
      <c r="D19" s="929"/>
      <c r="E19" s="929"/>
      <c r="F19" s="929"/>
      <c r="G19" s="929"/>
      <c r="H19" s="929"/>
      <c r="I19" s="929"/>
      <c r="J19" s="929"/>
      <c r="K19" s="929"/>
      <c r="L19" s="929"/>
    </row>
    <row r="20" spans="1:12" s="65" customFormat="1" ht="22.5" customHeight="1">
      <c r="A20" s="1537" t="s">
        <v>411</v>
      </c>
      <c r="B20" s="1537"/>
      <c r="C20" s="1537"/>
      <c r="D20" s="135">
        <f>Parigana!G35</f>
        <v>335500</v>
      </c>
      <c r="E20" s="1537" t="s">
        <v>2531</v>
      </c>
      <c r="F20" s="1537"/>
      <c r="G20" s="1541">
        <f>Parigana!B50</f>
        <v>50192</v>
      </c>
      <c r="H20" s="1541"/>
      <c r="I20" s="1537" t="s">
        <v>412</v>
      </c>
      <c r="J20" s="1537"/>
    </row>
    <row r="21" spans="1:12" s="65" customFormat="1" ht="21" customHeight="1">
      <c r="A21" s="1537" t="s">
        <v>413</v>
      </c>
      <c r="B21" s="1537"/>
      <c r="C21" s="961">
        <f>Parigana!D48</f>
        <v>8052000</v>
      </c>
      <c r="D21" s="139" t="s">
        <v>414</v>
      </c>
      <c r="E21" s="1542" t="str">
        <f>'Pension form'!G52</f>
        <v>अकरा लाख सात हजार शंभर पन्नास मात्र.</v>
      </c>
      <c r="F21" s="1542"/>
      <c r="G21" s="1542"/>
      <c r="H21" s="1542"/>
      <c r="I21" s="1542"/>
      <c r="J21" s="1542"/>
    </row>
    <row r="22" spans="1:12" s="65" customFormat="1" ht="21.75" customHeight="1">
      <c r="A22" s="1537" t="s">
        <v>415</v>
      </c>
      <c r="B22" s="1537"/>
      <c r="C22" s="1537"/>
      <c r="D22" s="1537"/>
      <c r="E22" s="629">
        <f>Parigana!G44</f>
        <v>134200</v>
      </c>
      <c r="F22" s="1537" t="s">
        <v>416</v>
      </c>
      <c r="G22" s="1537"/>
      <c r="H22" s="1537"/>
      <c r="I22" s="1537"/>
      <c r="J22" s="1537"/>
    </row>
    <row r="23" spans="1:12" s="65" customFormat="1" ht="26.25" customHeight="1">
      <c r="A23" s="1537" t="s">
        <v>417</v>
      </c>
      <c r="B23" s="1537"/>
      <c r="C23" s="1537"/>
      <c r="D23" s="141">
        <f>Parigana!F45</f>
        <v>13480658</v>
      </c>
      <c r="E23" s="139" t="s">
        <v>418</v>
      </c>
      <c r="F23" s="1542" t="str">
        <f>'Pension form'!G53</f>
        <v>तेरा लाख अठ्ठेचाळीस हजार सहासष्ठ मात्र.</v>
      </c>
      <c r="G23" s="1542"/>
      <c r="H23" s="1542"/>
      <c r="I23" s="1542"/>
      <c r="J23" s="1542"/>
    </row>
    <row r="24" spans="1:12" ht="22.5" customHeight="1">
      <c r="A24" s="1537" t="s">
        <v>419</v>
      </c>
      <c r="B24" s="1537"/>
      <c r="C24" s="1537"/>
      <c r="D24" s="1537"/>
      <c r="E24" s="1537"/>
      <c r="F24" s="1537"/>
      <c r="G24" s="138">
        <f>Parigana!D49</f>
        <v>20130</v>
      </c>
      <c r="H24" s="1546" t="str">
        <f>Parigana!E49</f>
        <v>33550-13420</v>
      </c>
      <c r="I24" s="1546"/>
      <c r="J24" s="1546"/>
    </row>
    <row r="25" spans="1:12" ht="24" customHeight="1">
      <c r="A25" s="1537" t="s">
        <v>420</v>
      </c>
      <c r="B25" s="1537"/>
      <c r="C25" s="1537"/>
      <c r="D25" s="618">
        <f>Parigana!B50</f>
        <v>50192</v>
      </c>
      <c r="E25" s="1537" t="s">
        <v>421</v>
      </c>
      <c r="F25" s="1537"/>
      <c r="G25" s="1537"/>
      <c r="H25" s="1537"/>
      <c r="I25" s="1537"/>
      <c r="J25" s="1537"/>
    </row>
    <row r="26" spans="1:12" ht="24" customHeight="1">
      <c r="A26" s="1537" t="s">
        <v>422</v>
      </c>
      <c r="B26" s="1537"/>
      <c r="C26" s="1537"/>
      <c r="D26" s="1537"/>
      <c r="E26" s="1537"/>
      <c r="F26" s="1537"/>
      <c r="G26" s="1537"/>
      <c r="H26" s="1537"/>
      <c r="I26" s="1537"/>
      <c r="J26" s="933" t="str">
        <f>'Pension form'!G4</f>
        <v>कळवण</v>
      </c>
    </row>
    <row r="27" spans="1:12" ht="19.5" customHeight="1">
      <c r="A27" s="1537" t="s">
        <v>423</v>
      </c>
      <c r="B27" s="1537"/>
      <c r="C27" s="1537"/>
      <c r="D27" s="1537"/>
      <c r="E27" s="1537"/>
      <c r="F27" s="1537"/>
      <c r="G27" s="1537"/>
      <c r="H27" s="1537"/>
      <c r="I27" s="1537"/>
      <c r="J27" s="1537"/>
    </row>
    <row r="28" spans="1:12" ht="23.25" customHeight="1">
      <c r="A28" s="137" t="s">
        <v>424</v>
      </c>
      <c r="B28" s="140" t="str">
        <f>'Form 42'!C22</f>
        <v xml:space="preserve">   /  /20</v>
      </c>
      <c r="C28" s="1537" t="s">
        <v>425</v>
      </c>
      <c r="D28" s="1537"/>
      <c r="E28" s="1537"/>
      <c r="F28" s="1537"/>
      <c r="G28" s="1537"/>
      <c r="H28" s="1537"/>
      <c r="I28" s="1537"/>
      <c r="J28" s="1537"/>
    </row>
    <row r="29" spans="1:12" ht="25.5" customHeight="1">
      <c r="A29" s="1544">
        <f>Parigana!B38</f>
        <v>0</v>
      </c>
      <c r="B29" s="1544"/>
      <c r="C29" s="1544"/>
      <c r="D29" s="1545" t="s">
        <v>426</v>
      </c>
      <c r="E29" s="1545"/>
      <c r="F29" s="1545"/>
      <c r="G29" s="1545"/>
      <c r="H29" s="1545"/>
      <c r="I29" s="1545"/>
      <c r="J29" s="1545"/>
    </row>
    <row r="30" spans="1:12" ht="26.25" customHeight="1">
      <c r="A30" s="1537" t="s">
        <v>427</v>
      </c>
      <c r="B30" s="1537"/>
      <c r="C30" s="1537"/>
      <c r="D30" s="1537"/>
      <c r="E30" s="1537"/>
      <c r="F30" s="1537"/>
      <c r="G30" s="1537"/>
      <c r="H30" s="1537"/>
      <c r="I30" s="1537"/>
      <c r="J30" s="135">
        <f>Parigana!C37</f>
        <v>335500</v>
      </c>
    </row>
    <row r="31" spans="1:12" ht="21" customHeight="1">
      <c r="A31" s="1547" t="s">
        <v>428</v>
      </c>
      <c r="B31" s="1547"/>
      <c r="C31" s="140">
        <f>Parigana!D37</f>
        <v>20130</v>
      </c>
      <c r="D31" s="1548" t="s">
        <v>429</v>
      </c>
      <c r="E31" s="1548"/>
      <c r="F31" s="1548"/>
      <c r="G31" s="614">
        <f>Parigana!G37</f>
        <v>201300</v>
      </c>
      <c r="H31" s="137" t="s">
        <v>430</v>
      </c>
      <c r="I31" s="1537"/>
      <c r="J31" s="1537"/>
    </row>
    <row r="32" spans="1:12" ht="27" customHeight="1">
      <c r="A32" s="1544">
        <f>A29</f>
        <v>0</v>
      </c>
      <c r="B32" s="1544"/>
      <c r="C32" s="1544"/>
      <c r="D32" s="1545" t="s">
        <v>431</v>
      </c>
      <c r="E32" s="1545"/>
      <c r="F32" s="1545"/>
      <c r="G32" s="1545"/>
      <c r="H32" s="1545"/>
      <c r="I32" s="1545"/>
      <c r="J32" s="1545"/>
    </row>
    <row r="33" spans="1:10" ht="42" customHeight="1">
      <c r="A33" s="1537" t="s">
        <v>432</v>
      </c>
      <c r="B33" s="1537"/>
      <c r="C33" s="1537"/>
      <c r="D33" s="1537"/>
      <c r="E33" s="1537"/>
      <c r="F33" s="1537"/>
      <c r="G33" s="1537"/>
      <c r="H33" s="1537"/>
      <c r="I33" s="1537"/>
      <c r="J33" s="1537"/>
    </row>
    <row r="34" spans="1:10" ht="22.5" customHeight="1">
      <c r="A34" s="1537" t="s">
        <v>433</v>
      </c>
      <c r="B34" s="1537"/>
      <c r="C34" s="1537"/>
      <c r="D34" s="1537"/>
      <c r="E34" s="1537"/>
      <c r="F34" s="1537"/>
      <c r="G34" s="1537"/>
      <c r="H34" s="1537"/>
      <c r="I34" s="1537"/>
      <c r="J34" s="1537"/>
    </row>
    <row r="35" spans="1:10" ht="22.5" customHeight="1">
      <c r="A35" s="1537" t="s">
        <v>434</v>
      </c>
      <c r="B35" s="1537"/>
      <c r="C35" s="139" t="str">
        <f>Parigana!B52</f>
        <v xml:space="preserve">¶ÉÉ MÉÞÊxÉ ºÉÆ </v>
      </c>
      <c r="D35" s="139" t="str">
        <f>Parigana!C52</f>
        <v xml:space="preserve"> +ÊiÉ|ÉnùÉxÉ ´ÉºÉÖ±ÉÒ</v>
      </c>
      <c r="E35" s="139"/>
      <c r="F35" s="139" t="str">
        <f>Parigana!E52</f>
        <v xml:space="preserve"> MÉ ºÉ ºÉÉäºÉÉ</v>
      </c>
      <c r="G35" s="139"/>
      <c r="H35" s="139"/>
      <c r="I35" s="139"/>
      <c r="J35" s="139"/>
    </row>
    <row r="36" spans="1:10" ht="19.5" customHeight="1">
      <c r="A36" s="137"/>
      <c r="B36" s="139"/>
      <c r="C36" s="839">
        <f>Parigana!B53</f>
        <v>0</v>
      </c>
      <c r="D36" s="839">
        <f>Parigana!C53</f>
        <v>0</v>
      </c>
      <c r="E36" s="839"/>
      <c r="F36" s="839">
        <f>Parigana!E53</f>
        <v>0</v>
      </c>
      <c r="G36" s="139"/>
      <c r="H36" s="139"/>
      <c r="I36" s="139"/>
      <c r="J36" s="139"/>
    </row>
    <row r="37" spans="1:10" ht="15.75" customHeight="1">
      <c r="A37" s="137"/>
      <c r="B37" s="139"/>
      <c r="C37" s="137"/>
      <c r="D37" s="137"/>
      <c r="E37" s="137"/>
      <c r="F37" s="137"/>
      <c r="G37" s="137"/>
      <c r="H37" s="137"/>
      <c r="I37" s="139"/>
      <c r="J37" s="139"/>
    </row>
    <row r="38" spans="1:10" ht="21.75" customHeight="1">
      <c r="A38" s="137"/>
      <c r="B38" s="139"/>
      <c r="C38" s="1538"/>
      <c r="D38" s="1538"/>
      <c r="E38" s="139"/>
      <c r="F38" s="139"/>
      <c r="G38" s="1549" t="str">
        <f>Parigana!E56</f>
        <v>उप मुख्य कार्यकारी अधिकारी (साप्र)</v>
      </c>
      <c r="H38" s="1549"/>
      <c r="I38" s="1549"/>
      <c r="J38" s="1549"/>
    </row>
    <row r="39" spans="1:10" ht="21" customHeight="1">
      <c r="A39" s="137"/>
      <c r="B39" s="139"/>
      <c r="C39" s="139"/>
      <c r="D39" s="139"/>
      <c r="E39" s="139"/>
      <c r="F39" s="139"/>
      <c r="G39" s="1549" t="str">
        <f>Parigana!E57</f>
        <v>जिल्हा परिषद ,नाशिक</v>
      </c>
      <c r="H39" s="1549"/>
      <c r="I39" s="1549"/>
      <c r="J39" s="1549"/>
    </row>
    <row r="40" spans="1:10" ht="25.2" customHeight="1">
      <c r="A40" s="1551" t="s">
        <v>435</v>
      </c>
      <c r="B40" s="1551"/>
      <c r="C40" s="1551"/>
      <c r="D40" s="1552">
        <f>A17</f>
        <v>0</v>
      </c>
      <c r="E40" s="1552"/>
      <c r="F40" s="1552"/>
      <c r="G40" s="1546" t="str">
        <f>'Pension form'!D21</f>
        <v>¨ÉÖ {ÉÉä +b÷É´Énù iÉÉ SÉÉä{Éb÷É</v>
      </c>
      <c r="H40" s="1546"/>
      <c r="I40" s="1546"/>
      <c r="J40" s="1546"/>
    </row>
    <row r="41" spans="1:10" ht="21" customHeight="1">
      <c r="A41" s="1538" t="s">
        <v>436</v>
      </c>
      <c r="B41" s="1538"/>
      <c r="C41" s="1538"/>
      <c r="D41" s="1538"/>
      <c r="E41" s="1538"/>
      <c r="F41" s="138" t="str">
        <f>Parigana!F51</f>
        <v>SÉÉä{Éb÷É</v>
      </c>
      <c r="G41" s="1537" t="s">
        <v>437</v>
      </c>
      <c r="H41" s="1537"/>
      <c r="I41" s="1537"/>
      <c r="J41" s="1537"/>
    </row>
    <row r="42" spans="1:10" ht="23.25" customHeight="1">
      <c r="A42" s="1537" t="s">
        <v>438</v>
      </c>
      <c r="B42" s="1537"/>
      <c r="C42" s="1537"/>
      <c r="D42" s="1537"/>
      <c r="E42" s="1537"/>
      <c r="F42" s="1537"/>
      <c r="G42" s="1537"/>
      <c r="H42" s="1537"/>
      <c r="I42" s="1537"/>
      <c r="J42" s="1537"/>
    </row>
    <row r="43" spans="1:10" ht="21" customHeight="1">
      <c r="A43" s="137" t="s">
        <v>247</v>
      </c>
      <c r="B43" s="1550" t="str">
        <f>'Form 42'!K20</f>
        <v>गट विकास अधिकारी वर्ग 1</v>
      </c>
      <c r="C43" s="1550"/>
      <c r="D43" s="623" t="str">
        <f>'Form 42'!K21</f>
        <v>पंचायत समिती</v>
      </c>
      <c r="E43" s="430"/>
      <c r="F43" s="430"/>
      <c r="G43" s="430"/>
      <c r="H43" s="139"/>
      <c r="I43" s="139"/>
      <c r="J43" s="139"/>
    </row>
    <row r="44" spans="1:10" ht="16.5" customHeight="1">
      <c r="A44" s="137" t="s">
        <v>249</v>
      </c>
      <c r="B44" s="139"/>
      <c r="C44" s="139"/>
      <c r="D44" s="139"/>
      <c r="E44" s="139"/>
      <c r="F44" s="139"/>
      <c r="G44" s="139"/>
      <c r="H44" s="139"/>
      <c r="I44" s="139"/>
      <c r="J44" s="139"/>
    </row>
    <row r="45" spans="1:10">
      <c r="A45" s="137"/>
      <c r="B45" s="139"/>
      <c r="C45" s="139"/>
      <c r="D45" s="139"/>
      <c r="E45" s="139"/>
      <c r="F45" s="139"/>
      <c r="G45" s="1549" t="str">
        <f>G38</f>
        <v>उप मुख्य कार्यकारी अधिकारी (साप्र)</v>
      </c>
      <c r="H45" s="1549"/>
      <c r="I45" s="1549"/>
      <c r="J45" s="1549"/>
    </row>
    <row r="46" spans="1:10" ht="21" customHeight="1">
      <c r="A46" s="135"/>
      <c r="B46" s="139"/>
      <c r="C46" s="139"/>
      <c r="D46" s="139"/>
      <c r="E46" s="139"/>
      <c r="F46" s="139"/>
      <c r="G46" s="1549" t="str">
        <f>G39</f>
        <v>जिल्हा परिषद ,नाशिक</v>
      </c>
      <c r="H46" s="1549"/>
      <c r="I46" s="1549"/>
      <c r="J46" s="1549"/>
    </row>
    <row r="47" spans="1:10">
      <c r="A47" s="133"/>
    </row>
    <row r="48" spans="1:10">
      <c r="A48" s="142"/>
    </row>
    <row r="49" spans="1:1">
      <c r="A49" s="142"/>
    </row>
    <row r="50" spans="1:1">
      <c r="A50" s="142"/>
    </row>
    <row r="51" spans="1:1">
      <c r="A51" s="142"/>
    </row>
    <row r="52" spans="1:1">
      <c r="A52" s="142"/>
    </row>
    <row r="53" spans="1:1">
      <c r="A53" s="133"/>
    </row>
    <row r="54" spans="1:1">
      <c r="A54" s="133"/>
    </row>
    <row r="55" spans="1:1">
      <c r="A55" s="133"/>
    </row>
  </sheetData>
  <mergeCells count="56">
    <mergeCell ref="A42:J42"/>
    <mergeCell ref="G45:J45"/>
    <mergeCell ref="G46:J46"/>
    <mergeCell ref="B43:C43"/>
    <mergeCell ref="G39:J39"/>
    <mergeCell ref="A40:C40"/>
    <mergeCell ref="D40:F40"/>
    <mergeCell ref="G40:J40"/>
    <mergeCell ref="A41:E41"/>
    <mergeCell ref="G41:J41"/>
    <mergeCell ref="A33:J33"/>
    <mergeCell ref="A34:J34"/>
    <mergeCell ref="A35:B35"/>
    <mergeCell ref="C38:D38"/>
    <mergeCell ref="G38:J38"/>
    <mergeCell ref="A30:I30"/>
    <mergeCell ref="A31:B31"/>
    <mergeCell ref="D31:F31"/>
    <mergeCell ref="I31:J31"/>
    <mergeCell ref="A32:C32"/>
    <mergeCell ref="D32:J32"/>
    <mergeCell ref="A29:C29"/>
    <mergeCell ref="D29:J29"/>
    <mergeCell ref="A22:D22"/>
    <mergeCell ref="F22:J22"/>
    <mergeCell ref="A23:C23"/>
    <mergeCell ref="F23:J23"/>
    <mergeCell ref="A24:F24"/>
    <mergeCell ref="H24:J24"/>
    <mergeCell ref="A25:C25"/>
    <mergeCell ref="E25:J25"/>
    <mergeCell ref="A26:I26"/>
    <mergeCell ref="A27:J27"/>
    <mergeCell ref="C28:J28"/>
    <mergeCell ref="A21:B21"/>
    <mergeCell ref="E21:J21"/>
    <mergeCell ref="E20:F20"/>
    <mergeCell ref="G20:H20"/>
    <mergeCell ref="D18:J18"/>
    <mergeCell ref="B18:C18"/>
    <mergeCell ref="B17:E17"/>
    <mergeCell ref="G17:H17"/>
    <mergeCell ref="F10:G10"/>
    <mergeCell ref="A20:C20"/>
    <mergeCell ref="I20:J20"/>
    <mergeCell ref="I7:J7"/>
    <mergeCell ref="B8:J8"/>
    <mergeCell ref="B9:J9"/>
    <mergeCell ref="A11:F11"/>
    <mergeCell ref="B10:E10"/>
    <mergeCell ref="B6:J6"/>
    <mergeCell ref="B1:J1"/>
    <mergeCell ref="B2:J2"/>
    <mergeCell ref="B3:J3"/>
    <mergeCell ref="B4:J4"/>
    <mergeCell ref="B5:J5"/>
  </mergeCells>
  <pageMargins left="0.75" right="0.25" top="0.25" bottom="0.5" header="0.3" footer="0.3"/>
  <pageSetup paperSize="5" scale="96"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dimension ref="A1:I59"/>
  <sheetViews>
    <sheetView view="pageBreakPreview" topLeftCell="A19" zoomScaleSheetLayoutView="100" workbookViewId="0">
      <selection activeCell="L39" sqref="L39"/>
    </sheetView>
  </sheetViews>
  <sheetFormatPr defaultRowHeight="14.4"/>
  <cols>
    <col min="1" max="1" width="17.33203125" customWidth="1"/>
    <col min="2" max="2" width="13.109375" customWidth="1"/>
    <col min="3" max="3" width="9.109375" customWidth="1"/>
    <col min="4" max="4" width="11.33203125" customWidth="1"/>
    <col min="5" max="5" width="7.88671875" customWidth="1"/>
    <col min="6" max="6" width="12.33203125" customWidth="1"/>
    <col min="7" max="7" width="13.88671875" customWidth="1"/>
    <col min="8" max="8" width="12.109375" bestFit="1" customWidth="1"/>
  </cols>
  <sheetData>
    <row r="1" spans="1:9">
      <c r="A1" s="1555" t="s">
        <v>439</v>
      </c>
      <c r="B1" s="1555"/>
      <c r="C1" s="1555"/>
      <c r="D1" s="1555"/>
      <c r="E1" s="1555"/>
      <c r="F1" s="1555"/>
      <c r="G1" s="1555"/>
      <c r="H1" s="1555"/>
    </row>
    <row r="2" spans="1:9" ht="25.2">
      <c r="A2" s="1554" t="s">
        <v>440</v>
      </c>
      <c r="B2" s="1554"/>
      <c r="C2" s="1554"/>
      <c r="D2" s="1554"/>
      <c r="E2" s="1554"/>
      <c r="F2" s="1554"/>
      <c r="G2" s="1554"/>
      <c r="H2" s="1554"/>
    </row>
    <row r="3" spans="1:9" ht="15.6">
      <c r="A3" s="1556" t="s">
        <v>441</v>
      </c>
      <c r="B3" s="1556"/>
      <c r="C3" s="1556"/>
      <c r="D3" s="1556"/>
      <c r="E3" s="1556"/>
      <c r="F3" s="1556"/>
      <c r="G3" s="1556"/>
      <c r="H3" s="1556"/>
    </row>
    <row r="4" spans="1:9">
      <c r="A4" s="143"/>
    </row>
    <row r="5" spans="1:9" ht="18">
      <c r="A5" s="1553" t="s">
        <v>442</v>
      </c>
      <c r="B5" s="1553"/>
      <c r="C5" s="1553"/>
      <c r="D5" s="1553"/>
      <c r="E5" s="1553"/>
      <c r="F5" s="1553"/>
      <c r="G5" s="1553"/>
    </row>
    <row r="6" spans="1:9">
      <c r="A6" s="1553" t="s">
        <v>443</v>
      </c>
      <c r="B6" s="1553"/>
      <c r="C6" s="1553"/>
      <c r="D6" s="1553"/>
      <c r="E6" s="1553"/>
      <c r="F6" s="1553"/>
      <c r="G6" s="1553"/>
    </row>
    <row r="7" spans="1:9">
      <c r="A7" s="1553" t="s">
        <v>444</v>
      </c>
      <c r="B7" s="1553"/>
      <c r="C7" s="1553"/>
      <c r="D7" s="1553"/>
      <c r="E7" s="1553"/>
      <c r="F7" s="1553"/>
      <c r="G7" s="1553"/>
    </row>
    <row r="8" spans="1:9" ht="18">
      <c r="A8" s="1553" t="s">
        <v>445</v>
      </c>
      <c r="B8" s="1553"/>
      <c r="C8" s="1553"/>
      <c r="D8" s="1553"/>
      <c r="E8" s="1553"/>
      <c r="F8" s="1553"/>
      <c r="G8" s="1553"/>
      <c r="H8" s="144"/>
      <c r="I8" s="144"/>
    </row>
    <row r="9" spans="1:9">
      <c r="A9" s="1553" t="s">
        <v>2561</v>
      </c>
      <c r="B9" s="1553"/>
      <c r="C9" s="1553"/>
      <c r="D9" s="1553"/>
      <c r="E9" s="1553"/>
      <c r="F9" s="1553"/>
      <c r="G9" s="1553"/>
    </row>
    <row r="10" spans="1:9">
      <c r="A10" s="1557" t="s">
        <v>2562</v>
      </c>
      <c r="B10" s="1557"/>
      <c r="C10" s="1557"/>
      <c r="D10" s="1557"/>
      <c r="E10" s="1557"/>
      <c r="F10" s="1557"/>
      <c r="G10" s="1557"/>
    </row>
    <row r="11" spans="1:9">
      <c r="A11" s="145"/>
    </row>
    <row r="12" spans="1:9" ht="30.75" customHeight="1">
      <c r="A12" s="1558" t="s">
        <v>446</v>
      </c>
      <c r="B12" s="1558" t="s">
        <v>447</v>
      </c>
      <c r="C12" s="1558" t="s">
        <v>448</v>
      </c>
      <c r="D12" s="1558" t="s">
        <v>449</v>
      </c>
      <c r="E12" s="1558" t="s">
        <v>450</v>
      </c>
      <c r="F12" s="1558" t="s">
        <v>451</v>
      </c>
      <c r="G12" s="1558" t="s">
        <v>452</v>
      </c>
      <c r="H12" s="1559"/>
      <c r="I12" s="146"/>
    </row>
    <row r="13" spans="1:9">
      <c r="A13" s="1558"/>
      <c r="B13" s="1558"/>
      <c r="C13" s="1558"/>
      <c r="D13" s="1558"/>
      <c r="E13" s="1558"/>
      <c r="F13" s="1558"/>
      <c r="G13" s="1558"/>
      <c r="H13" s="1559"/>
      <c r="I13" s="146"/>
    </row>
    <row r="14" spans="1:9" ht="9.75" customHeight="1">
      <c r="A14" s="1558"/>
      <c r="B14" s="1558"/>
      <c r="C14" s="1558"/>
      <c r="D14" s="1558"/>
      <c r="E14" s="1558"/>
      <c r="F14" s="1558"/>
      <c r="G14" s="1558"/>
      <c r="H14" s="1559"/>
      <c r="I14" s="146"/>
    </row>
    <row r="15" spans="1:9" ht="15" hidden="1" customHeight="1">
      <c r="A15" s="1558"/>
      <c r="B15" s="1558"/>
      <c r="C15" s="1558"/>
      <c r="D15" s="1558"/>
      <c r="E15" s="1558"/>
      <c r="F15" s="1558"/>
      <c r="G15" s="1558"/>
      <c r="H15" s="1559"/>
      <c r="I15" s="146"/>
    </row>
    <row r="16" spans="1:9" ht="21.75" customHeight="1">
      <c r="A16" s="1430" t="s">
        <v>2990</v>
      </c>
      <c r="B16" s="1566" t="str">
        <f>'Pension form'!D25</f>
        <v>½þÉiÉÉSÉä EòÉä{É®úÉ´É®ú EòÉ³ýÉ iÉÒ³ý</v>
      </c>
      <c r="C16" s="1483" t="str">
        <f>'Pension form'!D24</f>
        <v>5 ¡Öò]õõ 3 &lt;ÆSÉ</v>
      </c>
      <c r="D16" s="1567">
        <f>Parigana!E5</f>
        <v>29000</v>
      </c>
      <c r="E16" s="1566" t="s">
        <v>453</v>
      </c>
      <c r="F16" s="1568" t="str">
        <f>'Ppo Order'!G40</f>
        <v>¨ÉÖ {ÉÉä +b÷É´Énù iÉÉ SÉÉä{Éb÷É</v>
      </c>
      <c r="G16" s="147" t="s">
        <v>454</v>
      </c>
      <c r="H16" s="148">
        <f>'Ppo Order'!D20</f>
        <v>335500</v>
      </c>
      <c r="I16" s="146"/>
    </row>
    <row r="17" spans="1:9" ht="22.5" customHeight="1">
      <c r="A17" s="1430"/>
      <c r="B17" s="1566"/>
      <c r="C17" s="1483"/>
      <c r="D17" s="1567"/>
      <c r="E17" s="1566"/>
      <c r="F17" s="1568"/>
      <c r="G17" s="149" t="s">
        <v>455</v>
      </c>
      <c r="H17" s="897">
        <f>'Ppo Order'!G20</f>
        <v>50192</v>
      </c>
      <c r="I17" s="146"/>
    </row>
    <row r="18" spans="1:9" ht="57" customHeight="1">
      <c r="A18" s="1430"/>
      <c r="B18" s="1566"/>
      <c r="C18" s="1483"/>
      <c r="D18" s="1567"/>
      <c r="E18" s="1566"/>
      <c r="F18" s="1568"/>
      <c r="G18" s="1560" t="s">
        <v>456</v>
      </c>
      <c r="H18" s="1561"/>
      <c r="I18" s="146"/>
    </row>
    <row r="19" spans="1:9" ht="21" customHeight="1">
      <c r="A19" s="1562" t="s">
        <v>457</v>
      </c>
      <c r="B19" s="1562"/>
      <c r="C19" s="1562"/>
      <c r="D19" s="150" t="str">
        <f>'Ppo Order'!F41</f>
        <v>SÉÉä{Éb÷É</v>
      </c>
      <c r="E19" s="1563" t="s">
        <v>458</v>
      </c>
      <c r="F19" s="1563"/>
      <c r="G19" s="1563"/>
      <c r="H19" s="151"/>
    </row>
    <row r="20" spans="1:9" ht="49.5" customHeight="1">
      <c r="A20" s="899" t="s">
        <v>2467</v>
      </c>
      <c r="B20" s="931">
        <f>'Ppo Order'!C21</f>
        <v>8052000</v>
      </c>
      <c r="D20" s="899" t="s">
        <v>459</v>
      </c>
      <c r="E20" s="898">
        <f>'Ppo Order'!E22</f>
        <v>134200</v>
      </c>
      <c r="F20" s="1569" t="s">
        <v>460</v>
      </c>
      <c r="G20" s="1569"/>
      <c r="H20" s="900">
        <f>'Ppo Order'!D23</f>
        <v>13480658</v>
      </c>
    </row>
    <row r="21" spans="1:9" ht="22.5" customHeight="1" thickBot="1">
      <c r="A21" s="1564" t="s">
        <v>461</v>
      </c>
      <c r="B21" s="1564"/>
      <c r="C21" s="1564"/>
      <c r="D21" s="1564"/>
      <c r="E21" s="1564"/>
      <c r="F21" s="153">
        <f>'Ppo Order'!G24</f>
        <v>20130</v>
      </c>
      <c r="G21" s="1565" t="str">
        <f>'Ppo Order'!H24</f>
        <v>33550-13420</v>
      </c>
      <c r="H21" s="1565"/>
    </row>
    <row r="22" spans="1:9" ht="15.6">
      <c r="B22" s="962" t="s">
        <v>2988</v>
      </c>
      <c r="D22" s="161"/>
      <c r="E22" s="161"/>
      <c r="F22" s="161"/>
      <c r="G22" s="161"/>
    </row>
    <row r="23" spans="1:9" ht="15" customHeight="1">
      <c r="A23" s="1570" t="s">
        <v>462</v>
      </c>
      <c r="B23" s="1570"/>
      <c r="C23" s="1570"/>
      <c r="D23" s="1570"/>
      <c r="E23" s="1570"/>
      <c r="F23" s="1570"/>
      <c r="G23" s="1570"/>
    </row>
    <row r="24" spans="1:9">
      <c r="A24" s="145" t="s">
        <v>463</v>
      </c>
    </row>
    <row r="25" spans="1:9">
      <c r="A25" s="145" t="s">
        <v>464</v>
      </c>
      <c r="I25" s="154"/>
    </row>
    <row r="26" spans="1:9">
      <c r="A26" s="1572" t="s">
        <v>2466</v>
      </c>
      <c r="B26" s="1572"/>
      <c r="C26" s="1572"/>
      <c r="D26" s="1572"/>
      <c r="E26" s="1572"/>
      <c r="F26" s="1572"/>
      <c r="G26" s="1572"/>
    </row>
    <row r="27" spans="1:9" ht="21" customHeight="1">
      <c r="A27" s="951" t="str">
        <f>'Pension form'!I14</f>
        <v>सोमनाथ चटर्जी ,कक्ष अधिकारी   पंचायत समिती कळवण नाशिक</v>
      </c>
      <c r="B27" s="943"/>
      <c r="C27" s="964"/>
      <c r="D27" s="964"/>
      <c r="E27" s="964"/>
      <c r="G27" s="3" t="s">
        <v>2991</v>
      </c>
    </row>
    <row r="28" spans="1:9" s="2" customFormat="1" ht="21">
      <c r="A28" s="963">
        <f>'Ppo Order'!J17</f>
        <v>50191</v>
      </c>
      <c r="B28" s="3" t="s">
        <v>466</v>
      </c>
      <c r="C28" s="3"/>
      <c r="D28" s="1571" t="s">
        <v>467</v>
      </c>
      <c r="E28" s="1571"/>
      <c r="F28" s="89">
        <f>'Ppo Order'!D20</f>
        <v>335500</v>
      </c>
      <c r="G28" s="155" t="s">
        <v>468</v>
      </c>
      <c r="H28" s="156"/>
    </row>
    <row r="29" spans="1:9" s="2" customFormat="1" ht="21">
      <c r="A29" s="155" t="s">
        <v>469</v>
      </c>
      <c r="B29" s="155"/>
      <c r="C29" s="944" t="str">
        <f>A27</f>
        <v>सोमनाथ चटर्जी ,कक्ष अधिकारी   पंचायत समिती कळवण नाशिक</v>
      </c>
      <c r="D29" s="965"/>
      <c r="E29" s="965"/>
      <c r="F29" s="602"/>
      <c r="G29" s="3"/>
      <c r="H29" s="156"/>
    </row>
    <row r="30" spans="1:9" s="2" customFormat="1" ht="21">
      <c r="A30" s="927" t="s">
        <v>2989</v>
      </c>
      <c r="B30" s="157"/>
      <c r="C30" s="5"/>
      <c r="F30" s="927" t="s">
        <v>470</v>
      </c>
      <c r="G30" s="122">
        <f>'Ppo Order'!C31</f>
        <v>20130</v>
      </c>
    </row>
    <row r="31" spans="1:9" s="2" customFormat="1" ht="21">
      <c r="A31" s="5" t="s">
        <v>471</v>
      </c>
      <c r="B31" s="89">
        <f>'Ppo Order'!G31</f>
        <v>201300</v>
      </c>
      <c r="C31" s="1574">
        <f>'Ppo Order'!A32</f>
        <v>0</v>
      </c>
      <c r="D31" s="1574"/>
      <c r="E31" s="1574"/>
      <c r="F31" s="89">
        <f>'Ppo Order'!J30</f>
        <v>335500</v>
      </c>
      <c r="G31" s="156"/>
      <c r="H31" s="156"/>
    </row>
    <row r="32" spans="1:9" s="2" customFormat="1" ht="21">
      <c r="A32" s="5" t="s">
        <v>473</v>
      </c>
      <c r="B32" s="157"/>
      <c r="C32" s="5"/>
      <c r="D32" s="158"/>
      <c r="E32" s="158"/>
      <c r="F32" s="3"/>
      <c r="G32" s="156"/>
      <c r="H32" s="156"/>
    </row>
    <row r="33" spans="1:8">
      <c r="A33" s="159" t="s">
        <v>474</v>
      </c>
    </row>
    <row r="34" spans="1:8" ht="21">
      <c r="A34" s="159" t="s">
        <v>475</v>
      </c>
      <c r="G34" s="925">
        <f>'Ppo Order'!G20</f>
        <v>50192</v>
      </c>
    </row>
    <row r="35" spans="1:8" ht="18">
      <c r="A35" s="16"/>
    </row>
    <row r="36" spans="1:8" ht="18">
      <c r="A36" s="16"/>
    </row>
    <row r="37" spans="1:8">
      <c r="A37" s="160" t="s">
        <v>476</v>
      </c>
    </row>
    <row r="38" spans="1:8" ht="15.6">
      <c r="A38" s="160"/>
      <c r="D38" s="161"/>
      <c r="E38" s="162" t="s">
        <v>477</v>
      </c>
      <c r="F38" s="162"/>
      <c r="G38" s="162"/>
    </row>
    <row r="39" spans="1:8" ht="15.6">
      <c r="A39" s="160" t="s">
        <v>478</v>
      </c>
      <c r="D39" s="163" t="s">
        <v>479</v>
      </c>
      <c r="E39" s="163"/>
      <c r="F39" s="163"/>
      <c r="G39" s="163"/>
      <c r="H39" s="163"/>
    </row>
    <row r="40" spans="1:8">
      <c r="A40" s="160"/>
    </row>
    <row r="41" spans="1:8" s="164" customFormat="1">
      <c r="A41" s="160" t="s">
        <v>480</v>
      </c>
    </row>
    <row r="42" spans="1:8" ht="21">
      <c r="A42" s="160" t="s">
        <v>481</v>
      </c>
    </row>
    <row r="43" spans="1:8" ht="18">
      <c r="A43" s="160" t="s">
        <v>482</v>
      </c>
      <c r="B43" s="102" t="str">
        <f>'Ppo Order'!F41</f>
        <v>SÉÉä{Éb÷É</v>
      </c>
    </row>
    <row r="44" spans="1:8" ht="18">
      <c r="A44" s="160"/>
      <c r="D44" s="16"/>
    </row>
    <row r="45" spans="1:8" s="165" customFormat="1" ht="29.25" customHeight="1">
      <c r="A45" s="1575" t="s">
        <v>483</v>
      </c>
      <c r="B45" s="1575"/>
      <c r="C45" s="1575"/>
      <c r="D45" s="1575"/>
      <c r="E45" s="1575"/>
      <c r="F45" s="1575"/>
      <c r="G45" s="1575"/>
      <c r="H45" s="1575"/>
    </row>
    <row r="46" spans="1:8" s="165" customFormat="1" ht="16.5" customHeight="1">
      <c r="A46" s="1576" t="s">
        <v>484</v>
      </c>
      <c r="B46" s="1576"/>
      <c r="C46" s="1576"/>
      <c r="D46" s="1576"/>
      <c r="E46" s="1576"/>
      <c r="F46" s="1576"/>
      <c r="G46" s="1576"/>
      <c r="H46" s="1576"/>
    </row>
    <row r="47" spans="1:8" s="165" customFormat="1" ht="16.5" customHeight="1">
      <c r="A47" s="1576" t="s">
        <v>485</v>
      </c>
      <c r="B47" s="1576"/>
      <c r="C47" s="1576"/>
      <c r="D47" s="1576"/>
      <c r="E47" s="1576"/>
      <c r="F47" s="1576"/>
      <c r="G47" s="1576"/>
      <c r="H47" s="1576"/>
    </row>
    <row r="48" spans="1:8" s="165" customFormat="1" ht="40.5" customHeight="1">
      <c r="A48" s="1576" t="s">
        <v>486</v>
      </c>
      <c r="B48" s="1576"/>
      <c r="C48" s="1576"/>
      <c r="D48" s="1576"/>
      <c r="E48" s="1576"/>
      <c r="F48" s="1576"/>
      <c r="G48" s="1576"/>
      <c r="H48" s="1576"/>
    </row>
    <row r="49" spans="1:8" s="165" customFormat="1" ht="57.75" customHeight="1">
      <c r="A49" s="1576" t="s">
        <v>487</v>
      </c>
      <c r="B49" s="1576"/>
      <c r="C49" s="1576"/>
      <c r="D49" s="1576"/>
      <c r="E49" s="1576"/>
      <c r="F49" s="1576"/>
      <c r="G49" s="1576"/>
      <c r="H49" s="1576"/>
    </row>
    <row r="50" spans="1:8" s="165" customFormat="1" ht="39" customHeight="1">
      <c r="A50" s="1573" t="s">
        <v>488</v>
      </c>
      <c r="B50" s="1573"/>
      <c r="C50" s="1573"/>
      <c r="D50" s="1573"/>
      <c r="E50" s="1573"/>
      <c r="F50" s="1573"/>
      <c r="G50" s="1573"/>
      <c r="H50" s="1573"/>
    </row>
    <row r="51" spans="1:8">
      <c r="A51" s="143"/>
    </row>
    <row r="52" spans="1:8">
      <c r="A52" s="143"/>
    </row>
    <row r="53" spans="1:8">
      <c r="A53" s="143"/>
    </row>
    <row r="54" spans="1:8">
      <c r="A54" s="143"/>
    </row>
    <row r="55" spans="1:8">
      <c r="A55" s="143"/>
    </row>
    <row r="56" spans="1:8">
      <c r="A56" s="143"/>
    </row>
    <row r="57" spans="1:8">
      <c r="A57" s="143"/>
    </row>
    <row r="58" spans="1:8">
      <c r="A58" s="145"/>
    </row>
    <row r="59" spans="1:8">
      <c r="A59" s="145"/>
    </row>
  </sheetData>
  <mergeCells count="38">
    <mergeCell ref="A23:G23"/>
    <mergeCell ref="D28:E28"/>
    <mergeCell ref="A26:G26"/>
    <mergeCell ref="A50:H50"/>
    <mergeCell ref="C31:E31"/>
    <mergeCell ref="A45:H45"/>
    <mergeCell ref="A46:H46"/>
    <mergeCell ref="A47:H47"/>
    <mergeCell ref="A48:H48"/>
    <mergeCell ref="A49:H49"/>
    <mergeCell ref="G18:H18"/>
    <mergeCell ref="A19:C19"/>
    <mergeCell ref="E19:G19"/>
    <mergeCell ref="A21:E21"/>
    <mergeCell ref="G21:H21"/>
    <mergeCell ref="A16:A18"/>
    <mergeCell ref="B16:B18"/>
    <mergeCell ref="C16:C18"/>
    <mergeCell ref="D16:D18"/>
    <mergeCell ref="E16:E18"/>
    <mergeCell ref="F16:F18"/>
    <mergeCell ref="F20:G20"/>
    <mergeCell ref="A8:G8"/>
    <mergeCell ref="A9:G9"/>
    <mergeCell ref="A10:G10"/>
    <mergeCell ref="A12:A15"/>
    <mergeCell ref="B12:B15"/>
    <mergeCell ref="C12:C15"/>
    <mergeCell ref="D12:D15"/>
    <mergeCell ref="E12:E15"/>
    <mergeCell ref="F12:F15"/>
    <mergeCell ref="G12:H15"/>
    <mergeCell ref="A7:G7"/>
    <mergeCell ref="A5:G5"/>
    <mergeCell ref="A6:G6"/>
    <mergeCell ref="A2:H2"/>
    <mergeCell ref="A1:H1"/>
    <mergeCell ref="A3:H3"/>
  </mergeCells>
  <pageMargins left="0.75" right="0.25" top="0.25" bottom="0.25" header="0.3" footer="0.3"/>
  <pageSetup paperSize="5" scale="95"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dimension ref="A1:L34"/>
  <sheetViews>
    <sheetView view="pageBreakPreview" topLeftCell="A7" zoomScale="60" zoomScaleNormal="100" workbookViewId="0">
      <selection activeCell="R29" sqref="R29"/>
    </sheetView>
  </sheetViews>
  <sheetFormatPr defaultRowHeight="14.4"/>
  <cols>
    <col min="1" max="1" width="13" customWidth="1"/>
    <col min="2" max="2" width="6.6640625" customWidth="1"/>
    <col min="3" max="3" width="7.44140625" customWidth="1"/>
    <col min="4" max="4" width="5.6640625" customWidth="1"/>
    <col min="5" max="5" width="7.44140625" customWidth="1"/>
    <col min="6" max="6" width="6" customWidth="1"/>
    <col min="7" max="7" width="7.44140625" customWidth="1"/>
    <col min="8" max="8" width="5.88671875" customWidth="1"/>
    <col min="9" max="9" width="7.44140625" customWidth="1"/>
    <col min="10" max="10" width="6.6640625" customWidth="1"/>
    <col min="11" max="11" width="5.44140625" customWidth="1"/>
    <col min="12" max="12" width="7.5546875" customWidth="1"/>
  </cols>
  <sheetData>
    <row r="1" spans="1:12" ht="23.4">
      <c r="A1" s="1577" t="s">
        <v>489</v>
      </c>
      <c r="B1" s="1577"/>
      <c r="C1" s="1577"/>
      <c r="D1" s="1577"/>
      <c r="E1" s="1577"/>
      <c r="F1" s="1577"/>
      <c r="G1" s="1577"/>
      <c r="H1" s="1577"/>
      <c r="I1" s="1577"/>
      <c r="J1" s="1577"/>
      <c r="K1" s="1577"/>
      <c r="L1" s="1577"/>
    </row>
    <row r="2" spans="1:12">
      <c r="A2" s="158"/>
    </row>
    <row r="3" spans="1:12" ht="21">
      <c r="A3" s="1557" t="s">
        <v>490</v>
      </c>
      <c r="B3" s="1557"/>
      <c r="C3" s="1557"/>
      <c r="D3" s="1557"/>
      <c r="E3" s="1557"/>
      <c r="F3" s="1557"/>
      <c r="G3" s="1557"/>
      <c r="H3" s="1557"/>
      <c r="I3" s="1557"/>
      <c r="J3" s="1557"/>
      <c r="K3" s="1557"/>
      <c r="L3" s="1557"/>
    </row>
    <row r="4" spans="1:12" ht="29.25" customHeight="1">
      <c r="A4" s="1576" t="s">
        <v>491</v>
      </c>
      <c r="B4" s="1576"/>
      <c r="C4" s="1576"/>
      <c r="D4" s="1576"/>
      <c r="E4" s="1576"/>
      <c r="F4" s="1576"/>
      <c r="G4" s="1576"/>
      <c r="H4" s="1576"/>
      <c r="I4" s="1576"/>
      <c r="J4" s="1576"/>
      <c r="K4" s="1576"/>
      <c r="L4" s="1576"/>
    </row>
    <row r="5" spans="1:12" ht="15" thickBot="1">
      <c r="A5" s="166"/>
    </row>
    <row r="6" spans="1:12">
      <c r="A6" s="1578"/>
      <c r="B6" s="1580" t="s">
        <v>492</v>
      </c>
      <c r="C6" s="1581"/>
      <c r="D6" s="1581" t="s">
        <v>493</v>
      </c>
      <c r="E6" s="1581"/>
      <c r="F6" s="1581" t="s">
        <v>493</v>
      </c>
      <c r="G6" s="1581"/>
      <c r="H6" s="1581" t="s">
        <v>494</v>
      </c>
      <c r="I6" s="1581"/>
      <c r="J6" s="1581" t="s">
        <v>495</v>
      </c>
      <c r="K6" s="1581"/>
      <c r="L6" s="852"/>
    </row>
    <row r="7" spans="1:12" s="169" customFormat="1" ht="48">
      <c r="A7" s="1579"/>
      <c r="B7" s="167" t="s">
        <v>496</v>
      </c>
      <c r="C7" s="168" t="s">
        <v>497</v>
      </c>
      <c r="D7" s="168" t="s">
        <v>496</v>
      </c>
      <c r="E7" s="168" t="s">
        <v>497</v>
      </c>
      <c r="F7" s="168" t="s">
        <v>496</v>
      </c>
      <c r="G7" s="168" t="s">
        <v>497</v>
      </c>
      <c r="H7" s="168" t="s">
        <v>496</v>
      </c>
      <c r="I7" s="168" t="s">
        <v>497</v>
      </c>
      <c r="J7" s="168" t="s">
        <v>496</v>
      </c>
      <c r="K7" s="168" t="s">
        <v>497</v>
      </c>
      <c r="L7" s="853" t="s">
        <v>498</v>
      </c>
    </row>
    <row r="8" spans="1:12" ht="51.75" customHeight="1">
      <c r="A8" s="854" t="s">
        <v>499</v>
      </c>
      <c r="B8" s="1586" t="s">
        <v>1984</v>
      </c>
      <c r="C8" s="1586"/>
      <c r="D8" s="1586"/>
      <c r="E8" s="1586"/>
      <c r="F8" s="1587" t="str">
        <f>'Ppo Order'!F41</f>
        <v>SÉÉä{Éb÷É</v>
      </c>
      <c r="G8" s="1587"/>
      <c r="H8" s="1588" t="s">
        <v>500</v>
      </c>
      <c r="I8" s="1589"/>
      <c r="J8" s="1589"/>
      <c r="K8" s="1589"/>
      <c r="L8" s="1590"/>
    </row>
    <row r="9" spans="1:12" ht="26.25" customHeight="1">
      <c r="A9" s="854" t="s">
        <v>501</v>
      </c>
      <c r="B9" s="149" t="s">
        <v>502</v>
      </c>
      <c r="C9" s="149"/>
      <c r="D9" s="149"/>
      <c r="E9" s="149"/>
      <c r="F9" s="1591" t="s">
        <v>503</v>
      </c>
      <c r="G9" s="1591"/>
      <c r="H9" s="1591"/>
      <c r="I9" s="1591" t="s">
        <v>504</v>
      </c>
      <c r="J9" s="1591"/>
      <c r="K9" s="1591" t="s">
        <v>386</v>
      </c>
      <c r="L9" s="1592"/>
    </row>
    <row r="10" spans="1:12" ht="26.25" customHeight="1">
      <c r="A10" s="854" t="s">
        <v>505</v>
      </c>
      <c r="B10" s="152"/>
      <c r="C10" s="152"/>
      <c r="D10" s="152"/>
      <c r="E10" s="152"/>
      <c r="F10" s="1593">
        <f>Ppo!H20</f>
        <v>13480658</v>
      </c>
      <c r="G10" s="1593"/>
      <c r="H10" s="1593"/>
      <c r="I10" s="1594">
        <f>Ppo!B20</f>
        <v>8052000</v>
      </c>
      <c r="J10" s="1594"/>
      <c r="K10" s="1593">
        <f>F10+I10</f>
        <v>21532658</v>
      </c>
      <c r="L10" s="1595"/>
    </row>
    <row r="11" spans="1:12" ht="21">
      <c r="A11" s="854" t="s">
        <v>506</v>
      </c>
      <c r="B11" s="152"/>
      <c r="C11" s="152"/>
      <c r="D11" s="152"/>
      <c r="E11" s="152"/>
      <c r="F11" s="1582"/>
      <c r="G11" s="1583"/>
      <c r="H11" s="1583"/>
      <c r="I11" s="1583"/>
      <c r="J11" s="1584"/>
      <c r="K11" s="1594"/>
      <c r="L11" s="1596"/>
    </row>
    <row r="12" spans="1:12" ht="21">
      <c r="A12" s="854"/>
      <c r="B12" s="152"/>
      <c r="C12" s="152"/>
      <c r="D12" s="152"/>
      <c r="E12" s="152"/>
      <c r="F12" s="1582" t="s">
        <v>507</v>
      </c>
      <c r="G12" s="1583"/>
      <c r="H12" s="1583"/>
      <c r="I12" s="1583"/>
      <c r="J12" s="1584"/>
      <c r="K12" s="1530">
        <v>0</v>
      </c>
      <c r="L12" s="1585"/>
    </row>
    <row r="13" spans="1:12" ht="26.25" customHeight="1">
      <c r="A13" s="854" t="s">
        <v>508</v>
      </c>
      <c r="B13" s="151"/>
      <c r="C13" s="152"/>
      <c r="D13" s="152"/>
      <c r="E13" s="152"/>
      <c r="F13" s="1530" t="s">
        <v>509</v>
      </c>
      <c r="G13" s="1531"/>
      <c r="H13" s="1531"/>
      <c r="I13" s="1531"/>
      <c r="J13" s="1532"/>
      <c r="K13" s="1593">
        <f>K10-K12</f>
        <v>21532658</v>
      </c>
      <c r="L13" s="1595"/>
    </row>
    <row r="14" spans="1:12" ht="15.75" customHeight="1">
      <c r="A14" s="854" t="s">
        <v>510</v>
      </c>
      <c r="B14" s="149"/>
      <c r="C14" s="149"/>
      <c r="D14" s="149"/>
      <c r="E14" s="149"/>
      <c r="F14" s="149"/>
      <c r="G14" s="149"/>
      <c r="H14" s="149"/>
      <c r="I14" s="149"/>
      <c r="J14" s="149"/>
      <c r="K14" s="149"/>
      <c r="L14" s="170"/>
    </row>
    <row r="15" spans="1:12" ht="44.25" customHeight="1">
      <c r="A15" s="854" t="s">
        <v>511</v>
      </c>
      <c r="B15" s="1599" t="s">
        <v>512</v>
      </c>
      <c r="C15" s="1600"/>
      <c r="D15" s="1600"/>
      <c r="E15" s="1600"/>
      <c r="F15" s="1600"/>
      <c r="G15" s="1600"/>
      <c r="H15" s="1600"/>
      <c r="I15" s="152">
        <f>Ppo!F21</f>
        <v>20130</v>
      </c>
      <c r="J15" s="1601" t="str">
        <f>Ppo!G21</f>
        <v>33550-13420</v>
      </c>
      <c r="K15" s="1601"/>
      <c r="L15" s="1602"/>
    </row>
    <row r="16" spans="1:12" ht="14.25" customHeight="1">
      <c r="A16" s="854" t="s">
        <v>513</v>
      </c>
      <c r="B16" s="149"/>
      <c r="C16" s="149"/>
      <c r="D16" s="149"/>
      <c r="E16" s="149"/>
      <c r="F16" s="149"/>
      <c r="G16" s="149"/>
      <c r="H16" s="149"/>
      <c r="I16" s="149"/>
      <c r="J16" s="149"/>
      <c r="K16" s="149"/>
      <c r="L16" s="170"/>
    </row>
    <row r="17" spans="1:12" ht="14.25" customHeight="1">
      <c r="A17" s="854" t="s">
        <v>514</v>
      </c>
      <c r="B17" s="1562"/>
      <c r="C17" s="1562"/>
      <c r="D17" s="1562"/>
      <c r="E17" s="1562"/>
      <c r="F17" s="1562"/>
      <c r="G17" s="1562"/>
      <c r="H17" s="1562"/>
      <c r="I17" s="1562"/>
      <c r="J17" s="1562"/>
      <c r="K17" s="1562"/>
      <c r="L17" s="1603"/>
    </row>
    <row r="18" spans="1:12" ht="13.5" customHeight="1">
      <c r="A18" s="854" t="s">
        <v>515</v>
      </c>
      <c r="B18" s="151"/>
      <c r="C18" s="151"/>
      <c r="D18" s="151"/>
      <c r="E18" s="151"/>
      <c r="F18" s="151"/>
      <c r="G18" s="151"/>
      <c r="H18" s="151"/>
      <c r="I18" s="151"/>
      <c r="J18" s="151"/>
      <c r="K18" s="151"/>
      <c r="L18" s="855"/>
    </row>
    <row r="19" spans="1:12" ht="21" customHeight="1">
      <c r="A19" s="854" t="s">
        <v>516</v>
      </c>
      <c r="B19" s="171"/>
      <c r="C19" s="856"/>
      <c r="D19" s="856"/>
      <c r="E19" s="856"/>
      <c r="F19" s="856"/>
      <c r="G19" s="1604" t="str">
        <f>'Pension form'!C18</f>
        <v>उप मुख्य कार्यकारी अधिकारी (साप्र)</v>
      </c>
      <c r="H19" s="1604"/>
      <c r="I19" s="1604"/>
      <c r="J19" s="1604"/>
      <c r="K19" s="1604"/>
      <c r="L19" s="1605"/>
    </row>
    <row r="20" spans="1:12" ht="36" customHeight="1" thickBot="1">
      <c r="A20" s="857" t="s">
        <v>517</v>
      </c>
      <c r="B20" s="172"/>
      <c r="C20" s="173"/>
      <c r="D20" s="173"/>
      <c r="E20" s="173"/>
      <c r="F20" s="173"/>
      <c r="G20" s="1597" t="str">
        <f>'Ppo Order'!G39</f>
        <v>जिल्हा परिषद ,नाशिक</v>
      </c>
      <c r="H20" s="1597"/>
      <c r="I20" s="1597"/>
      <c r="J20" s="1597"/>
      <c r="K20" s="1597"/>
      <c r="L20" s="1598"/>
    </row>
    <row r="21" spans="1:12">
      <c r="A21" s="174"/>
      <c r="B21" s="174"/>
      <c r="C21" s="174"/>
      <c r="D21" s="174"/>
      <c r="E21" s="174"/>
      <c r="F21" s="174"/>
      <c r="G21" s="174"/>
      <c r="H21" s="174"/>
      <c r="I21" s="174"/>
      <c r="J21" s="174"/>
      <c r="K21" s="174"/>
      <c r="L21" s="174"/>
    </row>
    <row r="22" spans="1:12" ht="21">
      <c r="A22" s="175"/>
    </row>
    <row r="23" spans="1:12" ht="21" customHeight="1">
      <c r="A23" s="175"/>
      <c r="G23" s="1468"/>
      <c r="H23" s="1468"/>
      <c r="I23" s="1468"/>
      <c r="J23" s="1468"/>
      <c r="K23" s="1468"/>
      <c r="L23" s="1468"/>
    </row>
    <row r="24" spans="1:12" ht="21" customHeight="1">
      <c r="A24" s="176"/>
      <c r="G24" s="1468"/>
      <c r="H24" s="1468"/>
      <c r="I24" s="1468"/>
      <c r="J24" s="1468"/>
      <c r="K24" s="1468"/>
      <c r="L24" s="1468"/>
    </row>
    <row r="25" spans="1:12" ht="21">
      <c r="A25" s="176"/>
    </row>
    <row r="26" spans="1:12" ht="21">
      <c r="A26" s="176"/>
    </row>
    <row r="27" spans="1:12" ht="21">
      <c r="A27" s="134"/>
    </row>
    <row r="28" spans="1:12" ht="21">
      <c r="A28" s="134"/>
    </row>
    <row r="29" spans="1:12" ht="21">
      <c r="A29" s="134"/>
    </row>
    <row r="30" spans="1:12" ht="21">
      <c r="A30" s="134"/>
    </row>
    <row r="31" spans="1:12" ht="21">
      <c r="A31" s="134"/>
    </row>
    <row r="32" spans="1:12" ht="19.8">
      <c r="A32" s="177"/>
    </row>
    <row r="33" spans="1:1" ht="19.8">
      <c r="A33" s="177"/>
    </row>
    <row r="34" spans="1:1" ht="19.8">
      <c r="A34" s="177"/>
    </row>
  </sheetData>
  <mergeCells count="31">
    <mergeCell ref="G20:L20"/>
    <mergeCell ref="G23:L23"/>
    <mergeCell ref="G24:L24"/>
    <mergeCell ref="F13:J13"/>
    <mergeCell ref="K13:L13"/>
    <mergeCell ref="B15:H15"/>
    <mergeCell ref="J15:L15"/>
    <mergeCell ref="B17:L17"/>
    <mergeCell ref="G19:L19"/>
    <mergeCell ref="F12:J12"/>
    <mergeCell ref="K12:L12"/>
    <mergeCell ref="B8:E8"/>
    <mergeCell ref="F8:G8"/>
    <mergeCell ref="H8:L8"/>
    <mergeCell ref="F9:H9"/>
    <mergeCell ref="I9:J9"/>
    <mergeCell ref="K9:L9"/>
    <mergeCell ref="F10:H10"/>
    <mergeCell ref="I10:J10"/>
    <mergeCell ref="K10:L10"/>
    <mergeCell ref="F11:J11"/>
    <mergeCell ref="K11:L11"/>
    <mergeCell ref="A1:L1"/>
    <mergeCell ref="A3:L3"/>
    <mergeCell ref="A4:L4"/>
    <mergeCell ref="A6:A7"/>
    <mergeCell ref="B6:C6"/>
    <mergeCell ref="D6:E6"/>
    <mergeCell ref="F6:G6"/>
    <mergeCell ref="H6:I6"/>
    <mergeCell ref="J6:K6"/>
  </mergeCells>
  <pageMargins left="0.7" right="0.7" top="0.75" bottom="0.75" header="0.3" footer="0.3"/>
  <pageSetup paperSize="5"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dimension ref="A1:I31"/>
  <sheetViews>
    <sheetView view="pageBreakPreview" zoomScaleSheetLayoutView="100" workbookViewId="0">
      <selection sqref="A1:G1"/>
    </sheetView>
  </sheetViews>
  <sheetFormatPr defaultRowHeight="14.4"/>
  <cols>
    <col min="1" max="1" width="17.33203125" customWidth="1"/>
    <col min="2" max="2" width="13.109375" customWidth="1"/>
    <col min="3" max="3" width="9.109375" customWidth="1"/>
    <col min="4" max="4" width="11.33203125" customWidth="1"/>
    <col min="5" max="5" width="7.88671875" customWidth="1"/>
    <col min="6" max="6" width="12.33203125" customWidth="1"/>
    <col min="7" max="7" width="13.88671875" customWidth="1"/>
    <col min="8" max="8" width="7.109375" customWidth="1"/>
  </cols>
  <sheetData>
    <row r="1" spans="1:9" ht="21.75" customHeight="1">
      <c r="A1" s="1606" t="s">
        <v>2384</v>
      </c>
      <c r="B1" s="1606"/>
      <c r="C1" s="1606"/>
      <c r="D1" s="1606"/>
      <c r="E1" s="1606"/>
      <c r="F1" s="1606"/>
      <c r="G1" s="1606"/>
    </row>
    <row r="2" spans="1:9" ht="15" customHeight="1">
      <c r="A2" s="1608" t="s">
        <v>462</v>
      </c>
      <c r="B2" s="1608"/>
      <c r="C2" s="1608"/>
      <c r="D2" s="1608"/>
      <c r="E2" s="1608"/>
      <c r="F2" s="1608"/>
      <c r="G2" s="1608"/>
    </row>
    <row r="3" spans="1:9" ht="25.5" customHeight="1">
      <c r="A3" s="145" t="s">
        <v>463</v>
      </c>
    </row>
    <row r="4" spans="1:9" ht="25.5" customHeight="1">
      <c r="A4" s="145" t="s">
        <v>464</v>
      </c>
      <c r="I4" s="154"/>
    </row>
    <row r="5" spans="1:9" ht="31.5" customHeight="1">
      <c r="A5" s="1609" t="s">
        <v>465</v>
      </c>
      <c r="B5" s="1609"/>
      <c r="C5" s="1609"/>
      <c r="D5" s="1609"/>
      <c r="E5" s="1609"/>
      <c r="F5" s="1609"/>
    </row>
    <row r="6" spans="1:9" ht="31.5" customHeight="1">
      <c r="A6" s="713" t="str">
        <f>Ppo!A27</f>
        <v>सोमनाथ चटर्जी ,कक्ष अधिकारी   पंचायत समिती कळवण नाशिक</v>
      </c>
      <c r="B6" s="914"/>
      <c r="C6" s="914"/>
      <c r="D6" s="914"/>
      <c r="E6" s="914"/>
      <c r="F6" s="596" t="s">
        <v>518</v>
      </c>
      <c r="G6" s="622"/>
    </row>
    <row r="7" spans="1:9" s="2" customFormat="1" ht="31.5" customHeight="1">
      <c r="A7" s="901">
        <f>'Ppo Order'!J17</f>
        <v>50191</v>
      </c>
      <c r="B7" s="622" t="s">
        <v>466</v>
      </c>
      <c r="C7" s="622"/>
      <c r="D7" s="1610" t="s">
        <v>467</v>
      </c>
      <c r="E7" s="1610"/>
      <c r="F7" s="841">
        <f>'Ppo Order'!D20</f>
        <v>335500</v>
      </c>
      <c r="G7" s="902" t="s">
        <v>468</v>
      </c>
      <c r="H7" s="156"/>
    </row>
    <row r="8" spans="1:9" s="2" customFormat="1" ht="31.5" customHeight="1">
      <c r="A8" s="902" t="s">
        <v>469</v>
      </c>
      <c r="B8" s="902"/>
      <c r="C8" s="713" t="str">
        <f>A6</f>
        <v>सोमनाथ चटर्जी ,कक्ष अधिकारी   पंचायत समिती कळवण नाशिक</v>
      </c>
      <c r="D8" s="713"/>
      <c r="E8" s="713"/>
      <c r="F8" s="623"/>
      <c r="G8" s="902"/>
      <c r="H8" s="156"/>
    </row>
    <row r="9" spans="1:9" s="2" customFormat="1" ht="31.5" customHeight="1">
      <c r="A9" s="432" t="s">
        <v>2992</v>
      </c>
      <c r="C9" s="690"/>
      <c r="E9" s="932">
        <f>'Ppo Order'!J30</f>
        <v>335500</v>
      </c>
      <c r="F9" s="690" t="s">
        <v>470</v>
      </c>
      <c r="G9" s="901">
        <f>'Ppo Order'!C31</f>
        <v>20130</v>
      </c>
    </row>
    <row r="10" spans="1:9" s="2" customFormat="1" ht="31.5" customHeight="1">
      <c r="A10" s="690" t="s">
        <v>471</v>
      </c>
      <c r="B10" s="841">
        <f>'Ppo Order'!G31</f>
        <v>201300</v>
      </c>
      <c r="C10" s="1607">
        <f>'Ppo Order'!A32</f>
        <v>0</v>
      </c>
      <c r="D10" s="1607"/>
      <c r="E10" s="1607"/>
      <c r="F10" s="622" t="s">
        <v>472</v>
      </c>
      <c r="G10" s="903"/>
      <c r="H10" s="156"/>
    </row>
    <row r="11" spans="1:9" s="2" customFormat="1" ht="31.5" customHeight="1">
      <c r="A11" s="690" t="s">
        <v>473</v>
      </c>
      <c r="B11" s="904"/>
      <c r="C11" s="690"/>
      <c r="D11" s="905"/>
      <c r="E11" s="905"/>
      <c r="F11" s="622"/>
      <c r="G11" s="903"/>
      <c r="H11" s="156"/>
    </row>
    <row r="12" spans="1:9" ht="31.5" customHeight="1">
      <c r="A12" s="902" t="s">
        <v>474</v>
      </c>
      <c r="B12" s="437"/>
      <c r="C12" s="437"/>
      <c r="D12" s="437"/>
      <c r="E12" s="437"/>
      <c r="F12" s="437"/>
      <c r="G12" s="437"/>
    </row>
    <row r="13" spans="1:9" ht="31.5" customHeight="1">
      <c r="A13" s="902" t="s">
        <v>475</v>
      </c>
      <c r="B13" s="437"/>
      <c r="C13" s="437"/>
      <c r="D13" s="437"/>
      <c r="E13" s="437"/>
      <c r="F13" s="437"/>
      <c r="G13" s="906">
        <f>'Ppo Order'!G20</f>
        <v>50192</v>
      </c>
    </row>
    <row r="14" spans="1:9" ht="25.5" customHeight="1">
      <c r="A14" s="659"/>
      <c r="B14" s="437"/>
      <c r="C14" s="437"/>
      <c r="D14" s="437"/>
      <c r="E14" s="437"/>
      <c r="F14" s="437"/>
      <c r="G14" s="437"/>
    </row>
    <row r="15" spans="1:9">
      <c r="A15" s="160" t="s">
        <v>476</v>
      </c>
    </row>
    <row r="16" spans="1:9" ht="15.6">
      <c r="A16" s="160"/>
      <c r="D16" s="161"/>
      <c r="E16" s="162" t="s">
        <v>477</v>
      </c>
      <c r="F16" s="162"/>
      <c r="G16" s="162"/>
    </row>
    <row r="17" spans="1:8" ht="15.6">
      <c r="A17" s="160" t="s">
        <v>478</v>
      </c>
      <c r="D17" s="163" t="s">
        <v>479</v>
      </c>
      <c r="E17" s="163"/>
      <c r="F17" s="163"/>
      <c r="G17" s="163"/>
      <c r="H17" s="163"/>
    </row>
    <row r="18" spans="1:8">
      <c r="A18" s="160"/>
    </row>
    <row r="19" spans="1:8" s="164" customFormat="1">
      <c r="A19" s="160" t="s">
        <v>480</v>
      </c>
    </row>
    <row r="20" spans="1:8" ht="21">
      <c r="A20" s="160" t="s">
        <v>481</v>
      </c>
    </row>
    <row r="21" spans="1:8" ht="21">
      <c r="A21" s="160" t="s">
        <v>482</v>
      </c>
      <c r="B21" s="69" t="str">
        <f>'Ppo Order'!F41</f>
        <v>SÉÉä{Éb÷É</v>
      </c>
    </row>
    <row r="22" spans="1:8" ht="18">
      <c r="A22" s="160"/>
      <c r="D22" s="16"/>
    </row>
    <row r="23" spans="1:8">
      <c r="A23" s="143"/>
    </row>
    <row r="24" spans="1:8">
      <c r="A24" s="143"/>
    </row>
    <row r="25" spans="1:8">
      <c r="A25" s="143"/>
    </row>
    <row r="26" spans="1:8">
      <c r="A26" s="143"/>
    </row>
    <row r="27" spans="1:8">
      <c r="A27" s="143"/>
    </row>
    <row r="28" spans="1:8">
      <c r="A28" s="143"/>
    </row>
    <row r="29" spans="1:8">
      <c r="A29" s="143"/>
    </row>
    <row r="30" spans="1:8">
      <c r="A30" s="145"/>
    </row>
    <row r="31" spans="1:8">
      <c r="A31" s="145"/>
    </row>
  </sheetData>
  <mergeCells count="5">
    <mergeCell ref="A1:G1"/>
    <mergeCell ref="C10:E10"/>
    <mergeCell ref="A2:G2"/>
    <mergeCell ref="A5:F5"/>
    <mergeCell ref="D7:E7"/>
  </mergeCells>
  <pageMargins left="0.75" right="0.75" top="0.25" bottom="0.25" header="0.3" footer="0.3"/>
  <pageSetup paperSize="5" scale="95"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dimension ref="A1:AB284"/>
  <sheetViews>
    <sheetView view="pageBreakPreview" zoomScale="136" zoomScaleSheetLayoutView="136" workbookViewId="0"/>
  </sheetViews>
  <sheetFormatPr defaultColWidth="9.109375" defaultRowHeight="21"/>
  <cols>
    <col min="1" max="1" width="4.33203125" style="2" customWidth="1"/>
    <col min="2" max="2" width="6.88671875" style="2" customWidth="1"/>
    <col min="3" max="3" width="7.33203125" style="2" customWidth="1"/>
    <col min="4" max="4" width="6.88671875" style="2" customWidth="1"/>
    <col min="5" max="5" width="4.44140625" style="2" customWidth="1"/>
    <col min="6" max="6" width="4.88671875" style="2" customWidth="1"/>
    <col min="7" max="7" width="5" style="2" customWidth="1"/>
    <col min="8" max="8" width="7.6640625" style="2" customWidth="1"/>
    <col min="9" max="9" width="5.6640625" style="2" customWidth="1"/>
    <col min="10" max="10" width="6.5546875" style="2" customWidth="1"/>
    <col min="11" max="11" width="5.109375" style="2" customWidth="1"/>
    <col min="12" max="12" width="4.109375" style="2" customWidth="1"/>
    <col min="13" max="19" width="3.5546875" style="2" customWidth="1"/>
    <col min="20" max="20" width="3.109375" style="2" customWidth="1"/>
    <col min="21" max="21" width="3" style="2" customWidth="1"/>
    <col min="22" max="16384" width="9.109375" style="2"/>
  </cols>
  <sheetData>
    <row r="1" spans="1:22">
      <c r="I1" s="56" t="str">
        <f>I34</f>
        <v>जाक्र/    सामन्य प्रशासन/अस्था  /आरआर/        /20</v>
      </c>
      <c r="J1" s="56"/>
      <c r="K1" s="427"/>
      <c r="L1" s="427"/>
      <c r="M1" s="427"/>
      <c r="N1" s="427"/>
      <c r="O1" s="427"/>
      <c r="P1" s="56"/>
      <c r="Q1" s="56"/>
      <c r="R1" s="427"/>
      <c r="S1" s="427"/>
      <c r="T1" s="427"/>
      <c r="U1" s="56"/>
      <c r="V1" s="56"/>
    </row>
    <row r="2" spans="1:22">
      <c r="I2" s="56" t="str">
        <f t="shared" ref="I2:K3" si="0">I35</f>
        <v>पंचायत समिती कळवण नाशिक</v>
      </c>
      <c r="J2" s="56"/>
      <c r="K2" s="56"/>
      <c r="L2" s="56"/>
      <c r="M2" s="56"/>
      <c r="N2" s="56"/>
      <c r="O2" s="56"/>
      <c r="P2" s="56"/>
      <c r="Q2" s="56"/>
      <c r="R2" s="56"/>
      <c r="S2" s="56"/>
      <c r="T2" s="56"/>
      <c r="U2" s="56"/>
      <c r="V2" s="56"/>
    </row>
    <row r="3" spans="1:22">
      <c r="I3" s="2" t="str">
        <f t="shared" si="0"/>
        <v xml:space="preserve">ÊnùxÉÉÆEò </v>
      </c>
      <c r="K3" s="2" t="str">
        <f t="shared" si="0"/>
        <v xml:space="preserve">   /  /20</v>
      </c>
    </row>
    <row r="4" spans="1:22">
      <c r="B4" s="2" t="s">
        <v>0</v>
      </c>
    </row>
    <row r="5" spans="1:22">
      <c r="B5" s="68" t="s">
        <v>2084</v>
      </c>
      <c r="C5" s="56" t="str">
        <f>'Pension form'!C18</f>
        <v>उप मुख्य कार्यकारी अधिकारी (साप्र)</v>
      </c>
      <c r="D5" s="56"/>
      <c r="E5" s="56"/>
    </row>
    <row r="6" spans="1:22">
      <c r="C6" s="56" t="str">
        <f>'Pension form'!D18</f>
        <v>जिल्हा परिषद ,नाशिक</v>
      </c>
      <c r="D6" s="56"/>
      <c r="E6" s="56"/>
    </row>
    <row r="7" spans="1:22">
      <c r="H7" s="623"/>
      <c r="I7" s="623"/>
      <c r="J7" s="623"/>
      <c r="K7" s="623"/>
      <c r="M7" s="663"/>
      <c r="N7" s="663"/>
    </row>
    <row r="8" spans="1:22">
      <c r="B8" s="2" t="s">
        <v>3</v>
      </c>
      <c r="C8" s="38" t="str">
        <f>E11</f>
        <v>सोमनाथ चटर्जी ,कक्ष अधिकारी   पंचायत समिती कळवण नाशिक</v>
      </c>
      <c r="G8" s="623"/>
      <c r="L8" s="622"/>
      <c r="N8" s="623"/>
    </row>
    <row r="9" spans="1:22">
      <c r="C9" s="916" t="s">
        <v>2924</v>
      </c>
    </row>
    <row r="11" spans="1:22" ht="41.25" customHeight="1">
      <c r="B11" s="690" t="s">
        <v>906</v>
      </c>
      <c r="C11" s="690"/>
      <c r="E11" s="921" t="str">
        <f>C201</f>
        <v>सोमनाथ चटर्जी ,कक्ष अधिकारी   पंचायत समिती कळवण नाशिक</v>
      </c>
      <c r="I11" s="624"/>
      <c r="O11" s="624"/>
    </row>
    <row r="12" spans="1:22" ht="41.25" customHeight="1">
      <c r="B12" s="842" t="s">
        <v>2513</v>
      </c>
      <c r="C12" s="1613">
        <f>'Pension form'!C8</f>
        <v>50191</v>
      </c>
      <c r="D12" s="1613"/>
      <c r="E12" s="690" t="s">
        <v>2473</v>
      </c>
      <c r="R12" s="831"/>
      <c r="S12" s="831"/>
      <c r="T12" s="831"/>
      <c r="U12" s="831"/>
      <c r="V12" s="831"/>
    </row>
    <row r="13" spans="1:22" ht="41.25" customHeight="1">
      <c r="B13" s="690" t="s">
        <v>2472</v>
      </c>
      <c r="C13" s="831"/>
      <c r="D13" s="831"/>
      <c r="E13" s="831"/>
      <c r="F13" s="831"/>
      <c r="G13" s="831"/>
      <c r="H13" s="831"/>
      <c r="I13" s="831"/>
    </row>
    <row r="14" spans="1:22" ht="41.25" customHeight="1">
      <c r="A14" s="831"/>
      <c r="B14" s="624" t="str">
        <f>E11</f>
        <v>सोमनाथ चटर्जी ,कक्ष अधिकारी   पंचायत समिती कळवण नाशिक</v>
      </c>
      <c r="C14" s="831"/>
      <c r="E14" s="690" t="s">
        <v>2505</v>
      </c>
      <c r="F14" s="831"/>
      <c r="G14" s="831"/>
      <c r="H14" s="831"/>
      <c r="I14" s="831"/>
    </row>
    <row r="15" spans="1:22" ht="41.25" customHeight="1">
      <c r="A15" s="831"/>
      <c r="B15" s="690" t="s">
        <v>2506</v>
      </c>
      <c r="C15" s="690"/>
      <c r="D15" s="690"/>
      <c r="E15" s="690"/>
      <c r="F15" s="690"/>
      <c r="G15" s="690"/>
      <c r="H15" s="690"/>
      <c r="I15" s="690"/>
      <c r="J15" s="690"/>
      <c r="K15" s="690"/>
      <c r="L15" s="690"/>
    </row>
    <row r="16" spans="1:22">
      <c r="A16" s="831"/>
      <c r="B16" s="831" t="s">
        <v>478</v>
      </c>
      <c r="C16" s="831"/>
      <c r="D16" s="831"/>
      <c r="E16" s="831"/>
      <c r="F16" s="831"/>
      <c r="G16" s="831"/>
      <c r="H16" s="831"/>
      <c r="I16" s="831"/>
    </row>
    <row r="17" spans="1:17">
      <c r="A17" s="831"/>
      <c r="B17" s="831"/>
      <c r="C17" s="831"/>
      <c r="D17" s="831"/>
      <c r="E17" s="831"/>
      <c r="F17" s="831"/>
      <c r="G17" s="831"/>
      <c r="H17" s="831"/>
      <c r="I17" s="831"/>
    </row>
    <row r="21" spans="1:17">
      <c r="N21" s="589" t="str">
        <f>'Pension form'!D17</f>
        <v>गट विकास अधिकारी वर्ग 1</v>
      </c>
    </row>
    <row r="22" spans="1:17">
      <c r="M22" s="589" t="str">
        <f>'Pension form'!H5</f>
        <v>पंचायत समिती</v>
      </c>
      <c r="Q22" s="365">
        <f>P2</f>
        <v>0</v>
      </c>
    </row>
    <row r="34" spans="2:17">
      <c r="I34" s="56" t="str">
        <f>I256</f>
        <v>जाक्र/    सामन्य प्रशासन/अस्था  /आरआर/        /20</v>
      </c>
      <c r="K34" s="427"/>
      <c r="L34" s="427"/>
    </row>
    <row r="35" spans="2:17">
      <c r="I35" s="56" t="str">
        <f t="shared" ref="I35:K36" si="1">I257</f>
        <v>पंचायत समिती कळवण नाशिक</v>
      </c>
      <c r="K35" s="56"/>
      <c r="Q35" s="56"/>
    </row>
    <row r="36" spans="2:17">
      <c r="I36" s="2" t="str">
        <f t="shared" si="1"/>
        <v xml:space="preserve">ÊnùxÉÉÆEò </v>
      </c>
      <c r="K36" s="2" t="str">
        <f t="shared" si="1"/>
        <v xml:space="preserve">   /  /20</v>
      </c>
    </row>
    <row r="37" spans="2:17">
      <c r="B37" s="2" t="s">
        <v>0</v>
      </c>
    </row>
    <row r="38" spans="2:17">
      <c r="B38" s="68" t="s">
        <v>2084</v>
      </c>
      <c r="C38" s="56" t="str">
        <f>C5</f>
        <v>उप मुख्य कार्यकारी अधिकारी (साप्र)</v>
      </c>
      <c r="D38" s="56"/>
      <c r="E38" s="56"/>
    </row>
    <row r="39" spans="2:17">
      <c r="C39" s="56" t="str">
        <f>C6</f>
        <v>जिल्हा परिषद ,नाशिक</v>
      </c>
      <c r="D39" s="56"/>
      <c r="E39" s="56"/>
    </row>
    <row r="41" spans="2:17" ht="25.8">
      <c r="B41" s="2" t="s">
        <v>566</v>
      </c>
      <c r="C41" s="910"/>
    </row>
    <row r="42" spans="2:17">
      <c r="B42" s="113" t="s">
        <v>567</v>
      </c>
      <c r="C42" s="38" t="str">
        <f>C8</f>
        <v>सोमनाथ चटर्जी ,कक्ष अधिकारी   पंचायत समिती कळवण नाशिक</v>
      </c>
      <c r="G42" s="56"/>
    </row>
    <row r="44" spans="2:17" s="622" customFormat="1" ht="31.5" customHeight="1">
      <c r="B44" s="681" t="s">
        <v>568</v>
      </c>
      <c r="F44" s="944" t="str">
        <f>C42</f>
        <v>सोमनाथ चटर्जी ,कक्ष अधिकारी   पंचायत समिती कळवण नाशिक</v>
      </c>
      <c r="L44" s="623"/>
    </row>
    <row r="45" spans="2:17" s="622" customFormat="1" ht="31.5" customHeight="1">
      <c r="B45" s="1399">
        <f>C12</f>
        <v>50191</v>
      </c>
      <c r="C45" s="1399"/>
      <c r="D45" s="622" t="s">
        <v>2973</v>
      </c>
    </row>
    <row r="46" spans="2:17" s="622" customFormat="1" ht="31.5" customHeight="1">
      <c r="B46" s="1617">
        <f>'Pension form'!C61</f>
        <v>9282</v>
      </c>
      <c r="C46" s="1617"/>
      <c r="D46" s="622" t="s">
        <v>2975</v>
      </c>
    </row>
    <row r="47" spans="2:17" s="622" customFormat="1" ht="31.5" customHeight="1">
      <c r="B47" s="622" t="s">
        <v>2974</v>
      </c>
    </row>
    <row r="48" spans="2:17" s="622" customFormat="1" ht="31.5" customHeight="1">
      <c r="B48" s="622" t="s">
        <v>2132</v>
      </c>
      <c r="G48" s="1617">
        <f>B46</f>
        <v>9282</v>
      </c>
      <c r="H48" s="1617"/>
      <c r="I48" s="622" t="s">
        <v>2503</v>
      </c>
    </row>
    <row r="49" spans="2:16" s="622" customFormat="1" ht="31.5" customHeight="1">
      <c r="B49" s="596"/>
      <c r="C49" s="663" t="str">
        <f>F44</f>
        <v>सोमनाथ चटर्जी ,कक्ष अधिकारी   पंचायत समिती कळवण नाशिक</v>
      </c>
    </row>
    <row r="50" spans="2:16">
      <c r="B50" s="666" t="s">
        <v>2504</v>
      </c>
      <c r="C50" s="622"/>
      <c r="D50" s="622"/>
      <c r="E50" s="622"/>
      <c r="F50" s="622"/>
      <c r="G50" s="622"/>
      <c r="H50" s="622"/>
      <c r="I50" s="622"/>
      <c r="J50" s="622"/>
      <c r="K50" s="622"/>
      <c r="L50" s="622"/>
    </row>
    <row r="54" spans="2:16">
      <c r="M54" s="428" t="str">
        <f>N21</f>
        <v>गट विकास अधिकारी वर्ग 1</v>
      </c>
    </row>
    <row r="55" spans="2:16">
      <c r="L55" s="428" t="str">
        <f>M22</f>
        <v>पंचायत समिती</v>
      </c>
      <c r="P55" s="56" t="str">
        <f>'Pension form'!G4</f>
        <v>कळवण</v>
      </c>
    </row>
    <row r="69" spans="1:17" ht="28.8">
      <c r="A69" s="1499" t="s">
        <v>569</v>
      </c>
      <c r="B69" s="1499"/>
      <c r="C69" s="1499"/>
      <c r="D69" s="1499"/>
      <c r="E69" s="1499"/>
      <c r="F69" s="1499"/>
      <c r="G69" s="1499"/>
      <c r="H69" s="1499"/>
      <c r="I69" s="1499"/>
      <c r="J69" s="1499"/>
      <c r="K69" s="1499"/>
      <c r="L69" s="1499"/>
      <c r="M69" s="1499"/>
      <c r="N69" s="1499"/>
      <c r="O69" s="1499"/>
      <c r="P69" s="1499"/>
    </row>
    <row r="70" spans="1:17" ht="23.4">
      <c r="A70" s="1525" t="s">
        <v>570</v>
      </c>
      <c r="B70" s="1525"/>
      <c r="C70" s="1525"/>
      <c r="D70" s="1525"/>
      <c r="E70" s="1525"/>
      <c r="F70" s="1525"/>
      <c r="G70" s="1525"/>
      <c r="H70" s="1525"/>
      <c r="I70" s="1525"/>
      <c r="J70" s="1525"/>
      <c r="K70" s="1525"/>
      <c r="L70" s="1525"/>
      <c r="M70" s="1525"/>
      <c r="N70" s="1525"/>
      <c r="O70" s="1525"/>
      <c r="P70" s="1525"/>
      <c r="Q70" s="1525"/>
    </row>
    <row r="72" spans="1:17">
      <c r="A72" s="4">
        <v>1</v>
      </c>
      <c r="B72" s="2" t="s">
        <v>571</v>
      </c>
      <c r="F72" s="944" t="str">
        <f>C42</f>
        <v>सोमनाथ चटर्जी ,कक्ष अधिकारी   पंचायत समिती कळवण नाशिक</v>
      </c>
      <c r="G72" s="56"/>
      <c r="K72" s="56"/>
    </row>
    <row r="73" spans="1:17">
      <c r="A73" s="4"/>
    </row>
    <row r="74" spans="1:17">
      <c r="A74" s="4">
        <v>2</v>
      </c>
      <c r="B74" s="2" t="s">
        <v>572</v>
      </c>
      <c r="K74" s="4">
        <f>B46</f>
        <v>9282</v>
      </c>
    </row>
    <row r="76" spans="1:17">
      <c r="A76" s="2">
        <v>3</v>
      </c>
      <c r="B76" s="2" t="s">
        <v>573</v>
      </c>
      <c r="K76" s="1462">
        <f>'Pension form'!D8</f>
        <v>50192</v>
      </c>
      <c r="L76" s="1421"/>
      <c r="M76" s="1421"/>
    </row>
    <row r="77" spans="1:17">
      <c r="B77" s="113"/>
      <c r="K77" s="1446">
        <f>B45</f>
        <v>50191</v>
      </c>
      <c r="L77" s="1446"/>
      <c r="M77" s="1446"/>
    </row>
    <row r="78" spans="1:17">
      <c r="A78" s="2">
        <v>4</v>
      </c>
      <c r="B78" s="2" t="s">
        <v>574</v>
      </c>
      <c r="K78" s="1462">
        <f>K77</f>
        <v>50191</v>
      </c>
      <c r="L78" s="1462"/>
      <c r="M78" s="1462"/>
    </row>
    <row r="79" spans="1:17">
      <c r="A79" s="2">
        <v>5</v>
      </c>
      <c r="B79" s="2" t="s">
        <v>575</v>
      </c>
    </row>
    <row r="80" spans="1:17">
      <c r="A80" s="2">
        <v>6</v>
      </c>
      <c r="B80" s="2" t="s">
        <v>576</v>
      </c>
      <c r="D80" s="7"/>
      <c r="K80" s="1421">
        <f>'Pension form'!D22</f>
        <v>0</v>
      </c>
      <c r="L80" s="1421"/>
      <c r="M80" s="1421"/>
    </row>
    <row r="81" spans="1:18">
      <c r="A81" s="2">
        <v>7</v>
      </c>
      <c r="B81" s="2" t="s">
        <v>577</v>
      </c>
    </row>
    <row r="82" spans="1:18">
      <c r="A82" s="2">
        <v>8</v>
      </c>
      <c r="B82" s="2" t="s">
        <v>578</v>
      </c>
      <c r="K82" s="4" t="str">
        <f>'Pension form'!D21</f>
        <v>¨ÉÖ {ÉÉä +b÷É´Énù iÉÉ SÉÉä{Éb÷É</v>
      </c>
    </row>
    <row r="83" spans="1:18">
      <c r="A83" s="113"/>
    </row>
    <row r="84" spans="1:18">
      <c r="A84" s="2">
        <v>9</v>
      </c>
      <c r="B84" s="2" t="s">
        <v>579</v>
      </c>
    </row>
    <row r="85" spans="1:18">
      <c r="B85" s="2" t="s">
        <v>580</v>
      </c>
      <c r="G85" s="110"/>
    </row>
    <row r="86" spans="1:18">
      <c r="B86" s="2" t="s">
        <v>581</v>
      </c>
      <c r="G86" s="110" t="s">
        <v>583</v>
      </c>
    </row>
    <row r="87" spans="1:18">
      <c r="B87" s="2" t="s">
        <v>582</v>
      </c>
    </row>
    <row r="89" spans="1:18" ht="23.4">
      <c r="B89" s="183" t="s">
        <v>2510</v>
      </c>
    </row>
    <row r="90" spans="1:18">
      <c r="B90" s="709" t="s">
        <v>2511</v>
      </c>
    </row>
    <row r="91" spans="1:18">
      <c r="B91" s="709" t="s">
        <v>2512</v>
      </c>
    </row>
    <row r="93" spans="1:18">
      <c r="B93" s="2" t="str">
        <f>'Form 42'!A22</f>
        <v xml:space="preserve">ÊnùxÉÉÆEò </v>
      </c>
      <c r="C93" s="2" t="str">
        <f>'Form 42'!C22</f>
        <v xml:space="preserve">   /  /20</v>
      </c>
    </row>
    <row r="94" spans="1:18" ht="21" customHeight="1">
      <c r="J94" s="56"/>
      <c r="K94" s="1612" t="str">
        <f>'Pension form'!I14</f>
        <v>सोमनाथ चटर्जी ,कक्ष अधिकारी   पंचायत समिती कळवण नाशिक</v>
      </c>
      <c r="L94" s="1612"/>
      <c r="M94" s="1612"/>
      <c r="N94" s="1612"/>
      <c r="O94" s="1612"/>
      <c r="P94" s="1612"/>
      <c r="Q94" s="1612"/>
      <c r="R94" s="1612"/>
    </row>
    <row r="95" spans="1:18">
      <c r="J95" s="56"/>
      <c r="K95" s="1612"/>
      <c r="L95" s="1612"/>
      <c r="M95" s="1612"/>
      <c r="N95" s="1612"/>
      <c r="O95" s="1612"/>
      <c r="P95" s="1612"/>
      <c r="Q95" s="1612"/>
      <c r="R95" s="1612"/>
    </row>
    <row r="96" spans="1:18">
      <c r="A96" s="56"/>
      <c r="B96" s="56"/>
      <c r="C96" s="589" t="str">
        <f>M54</f>
        <v>गट विकास अधिकारी वर्ग 1</v>
      </c>
      <c r="D96" s="56"/>
      <c r="E96" s="56"/>
      <c r="J96" s="56"/>
      <c r="K96" s="1612"/>
      <c r="L96" s="1612"/>
      <c r="M96" s="1612"/>
      <c r="N96" s="1612"/>
      <c r="O96" s="1612"/>
      <c r="P96" s="1612"/>
      <c r="Q96" s="1612"/>
      <c r="R96" s="1612"/>
    </row>
    <row r="97" spans="1:19">
      <c r="A97" s="56"/>
      <c r="B97" s="56"/>
      <c r="C97" s="589" t="str">
        <f>L55</f>
        <v>पंचायत समिती</v>
      </c>
      <c r="D97" s="56"/>
      <c r="E97" s="56"/>
    </row>
    <row r="99" spans="1:19">
      <c r="B99" s="2" t="s">
        <v>584</v>
      </c>
      <c r="C99" s="56" t="str">
        <f>C38</f>
        <v>उप मुख्य कार्यकारी अधिकारी (साप्र)</v>
      </c>
      <c r="I99" s="2" t="s">
        <v>585</v>
      </c>
    </row>
    <row r="100" spans="1:19">
      <c r="C100" s="38" t="str">
        <f>C39</f>
        <v>जिल्हा परिषद ,नाशिक</v>
      </c>
    </row>
    <row r="101" spans="1:19">
      <c r="I101" s="1"/>
    </row>
    <row r="102" spans="1:19">
      <c r="E102" s="1"/>
      <c r="F102" s="1"/>
      <c r="I102" s="1"/>
    </row>
    <row r="103" spans="1:19">
      <c r="K103" s="606" t="str">
        <f>C96</f>
        <v>गट विकास अधिकारी वर्ग 1</v>
      </c>
    </row>
    <row r="104" spans="1:19">
      <c r="K104" s="606" t="str">
        <f>C97</f>
        <v>पंचायत समिती</v>
      </c>
      <c r="P104" s="56"/>
      <c r="Q104" s="56" t="str">
        <f>'Pension form'!G4</f>
        <v>कळवण</v>
      </c>
    </row>
    <row r="109" spans="1:19">
      <c r="B109" s="112" t="s">
        <v>586</v>
      </c>
      <c r="C109" s="112"/>
      <c r="D109" s="112"/>
      <c r="E109" s="112"/>
      <c r="F109" s="112"/>
      <c r="G109" s="112"/>
      <c r="H109" s="112"/>
      <c r="I109" s="112"/>
      <c r="J109" s="112"/>
      <c r="K109" s="112"/>
      <c r="L109" s="112"/>
      <c r="M109" s="112"/>
      <c r="N109" s="112"/>
      <c r="O109" s="112"/>
      <c r="P109" s="112"/>
      <c r="Q109" s="112"/>
    </row>
    <row r="110" spans="1:19" ht="43.5" customHeight="1">
      <c r="B110" s="622" t="s">
        <v>2471</v>
      </c>
      <c r="G110" s="1618" t="str">
        <f>K94</f>
        <v>सोमनाथ चटर्जी ,कक्ष अधिकारी   पंचायत समिती कळवण नाशिक</v>
      </c>
      <c r="H110" s="1618"/>
      <c r="I110" s="1618"/>
      <c r="J110" s="1618"/>
      <c r="K110" s="1618"/>
      <c r="L110" s="1618"/>
      <c r="M110" s="1618"/>
      <c r="N110" s="1618"/>
      <c r="O110" s="1618"/>
      <c r="P110" s="1618"/>
      <c r="Q110" s="1618"/>
      <c r="R110" s="1618"/>
      <c r="S110" s="1618"/>
    </row>
    <row r="112" spans="1:19">
      <c r="B112" s="2" t="s">
        <v>587</v>
      </c>
      <c r="J112" s="4">
        <f>'Pension form'!E13</f>
        <v>9282</v>
      </c>
    </row>
    <row r="113" spans="2:11" ht="8.25" customHeight="1"/>
    <row r="114" spans="2:11">
      <c r="B114" s="2" t="s">
        <v>588</v>
      </c>
      <c r="J114" s="1446">
        <f>K76</f>
        <v>50192</v>
      </c>
      <c r="K114" s="1446"/>
    </row>
    <row r="115" spans="2:11">
      <c r="B115" s="2" t="s">
        <v>589</v>
      </c>
      <c r="J115" s="1446">
        <f>K78</f>
        <v>50191</v>
      </c>
      <c r="K115" s="1446"/>
    </row>
    <row r="116" spans="2:11" ht="6.75" customHeight="1"/>
    <row r="117" spans="2:11">
      <c r="B117" s="831" t="s">
        <v>590</v>
      </c>
      <c r="C117" s="831"/>
    </row>
    <row r="118" spans="2:11">
      <c r="B118" s="831" t="s">
        <v>591</v>
      </c>
      <c r="C118" s="831"/>
    </row>
    <row r="119" spans="2:11" ht="8.25" customHeight="1">
      <c r="B119" s="831"/>
      <c r="C119" s="831"/>
    </row>
    <row r="120" spans="2:11">
      <c r="B120" s="831" t="s">
        <v>593</v>
      </c>
      <c r="C120" s="831"/>
    </row>
    <row r="121" spans="2:11">
      <c r="B121" s="831" t="s">
        <v>592</v>
      </c>
      <c r="C121" s="831"/>
    </row>
    <row r="122" spans="2:11" ht="10.5" customHeight="1">
      <c r="B122" s="831"/>
      <c r="C122" s="831"/>
    </row>
    <row r="123" spans="2:11">
      <c r="B123" s="831" t="s">
        <v>594</v>
      </c>
      <c r="C123" s="831"/>
    </row>
    <row r="124" spans="2:11">
      <c r="B124" s="831" t="s">
        <v>595</v>
      </c>
      <c r="C124" s="831"/>
    </row>
    <row r="125" spans="2:11">
      <c r="B125" s="831" t="s">
        <v>596</v>
      </c>
      <c r="C125" s="831"/>
    </row>
    <row r="126" spans="2:11" ht="7.5" customHeight="1">
      <c r="B126" s="831"/>
      <c r="C126" s="831"/>
    </row>
    <row r="127" spans="2:11">
      <c r="B127" s="831" t="s">
        <v>598</v>
      </c>
      <c r="C127" s="831"/>
      <c r="K127" s="4" t="s">
        <v>599</v>
      </c>
    </row>
    <row r="128" spans="2:11">
      <c r="B128" s="184" t="s">
        <v>597</v>
      </c>
      <c r="C128" s="831"/>
    </row>
    <row r="129" spans="2:11" ht="8.25" customHeight="1">
      <c r="B129" s="831"/>
      <c r="C129" s="831"/>
    </row>
    <row r="130" spans="2:11">
      <c r="B130" s="831" t="s">
        <v>600</v>
      </c>
      <c r="C130" s="184"/>
      <c r="K130" s="2" t="s">
        <v>145</v>
      </c>
    </row>
    <row r="131" spans="2:11">
      <c r="B131" s="927" t="s">
        <v>2956</v>
      </c>
      <c r="C131" s="909"/>
    </row>
    <row r="132" spans="2:11">
      <c r="B132" s="927" t="s">
        <v>2955</v>
      </c>
      <c r="C132" s="909"/>
    </row>
    <row r="133" spans="2:11" ht="9" customHeight="1">
      <c r="B133" s="831"/>
      <c r="C133" s="831"/>
    </row>
    <row r="134" spans="2:11">
      <c r="B134" s="831" t="s">
        <v>601</v>
      </c>
      <c r="C134" s="909"/>
      <c r="K134" s="3" t="s">
        <v>145</v>
      </c>
    </row>
    <row r="135" spans="2:11">
      <c r="B135" s="831" t="s">
        <v>602</v>
      </c>
      <c r="C135" s="909"/>
      <c r="D135"/>
    </row>
    <row r="136" spans="2:11" ht="6" customHeight="1">
      <c r="B136" s="831"/>
      <c r="C136" s="831"/>
    </row>
    <row r="137" spans="2:11">
      <c r="B137" s="3" t="s">
        <v>604</v>
      </c>
      <c r="C137" s="831"/>
      <c r="D137"/>
      <c r="E137"/>
      <c r="F137" s="184"/>
      <c r="K137" s="3" t="s">
        <v>603</v>
      </c>
    </row>
    <row r="138" spans="2:11">
      <c r="B138" s="831" t="s">
        <v>605</v>
      </c>
      <c r="C138" s="909"/>
      <c r="D138"/>
      <c r="E138"/>
      <c r="F138"/>
    </row>
    <row r="139" spans="2:11">
      <c r="B139" s="3" t="s">
        <v>606</v>
      </c>
      <c r="C139"/>
      <c r="D139"/>
      <c r="E139"/>
      <c r="F139"/>
    </row>
    <row r="141" spans="2:11">
      <c r="B141" s="4" t="s">
        <v>607</v>
      </c>
      <c r="F141" s="4" t="str">
        <f>'Pension form'!F61</f>
        <v>xÉÉä´½äþ 2018</v>
      </c>
      <c r="G141" s="2" t="s">
        <v>608</v>
      </c>
    </row>
    <row r="142" spans="2:11">
      <c r="B142" s="3" t="s">
        <v>2502</v>
      </c>
      <c r="C142" s="3"/>
      <c r="D142" s="3"/>
      <c r="E142" s="3"/>
      <c r="F142" s="3"/>
      <c r="G142" s="3"/>
      <c r="H142" s="3"/>
      <c r="I142" s="3"/>
      <c r="J142" s="3"/>
    </row>
    <row r="143" spans="2:11">
      <c r="C143" s="3" t="s">
        <v>2500</v>
      </c>
    </row>
    <row r="144" spans="2:11">
      <c r="B144" s="2" t="s">
        <v>2499</v>
      </c>
    </row>
    <row r="147" spans="1:28">
      <c r="E147" s="56"/>
      <c r="F147" s="56"/>
      <c r="I147" s="56"/>
      <c r="M147" s="589" t="str">
        <f>K103</f>
        <v>गट विकास अधिकारी वर्ग 1</v>
      </c>
    </row>
    <row r="148" spans="1:28">
      <c r="E148" s="56"/>
      <c r="F148" s="56"/>
      <c r="I148" s="56"/>
      <c r="L148" s="589" t="str">
        <f>K104</f>
        <v>पंचायत समिती</v>
      </c>
      <c r="P148" s="56" t="str">
        <f>'Pension form'!G4</f>
        <v>कळवण</v>
      </c>
    </row>
    <row r="152" spans="1:28" ht="29.25" customHeight="1">
      <c r="A152" s="1615" t="s">
        <v>609</v>
      </c>
      <c r="B152" s="1615"/>
      <c r="C152" s="1615"/>
      <c r="D152" s="1615"/>
      <c r="E152" s="1615"/>
      <c r="F152" s="1615"/>
      <c r="G152" s="1615"/>
      <c r="H152" s="1615"/>
      <c r="I152" s="1615"/>
      <c r="J152" s="1615"/>
      <c r="K152" s="1615"/>
      <c r="L152" s="1615"/>
      <c r="M152" s="1615"/>
      <c r="N152" s="1615"/>
      <c r="O152" s="1615"/>
      <c r="P152" s="1615"/>
      <c r="Q152" s="1615"/>
    </row>
    <row r="154" spans="1:28" ht="33" customHeight="1">
      <c r="A154" s="622"/>
      <c r="C154" s="624" t="str">
        <f>'Pension form'!I14</f>
        <v>सोमनाथ चटर्जी ,कक्ष अधिकारी   पंचायत समिती कळवण नाशिक</v>
      </c>
      <c r="D154" s="622"/>
      <c r="E154" s="622"/>
      <c r="G154" s="623"/>
      <c r="H154" s="622"/>
      <c r="I154" s="622"/>
      <c r="J154" s="622"/>
      <c r="L154" s="623"/>
      <c r="M154" s="622"/>
      <c r="N154" s="622"/>
      <c r="P154" s="623"/>
      <c r="Q154" s="623"/>
      <c r="R154" s="622" t="s">
        <v>610</v>
      </c>
    </row>
    <row r="155" spans="1:28" ht="33" customHeight="1">
      <c r="B155" s="1400">
        <f>J115</f>
        <v>50191</v>
      </c>
      <c r="C155" s="1400"/>
      <c r="D155" s="622" t="s">
        <v>2491</v>
      </c>
      <c r="E155" s="622"/>
      <c r="F155" s="622"/>
      <c r="G155" s="622"/>
      <c r="H155" s="622"/>
      <c r="I155" s="622"/>
      <c r="J155" s="622"/>
      <c r="K155" s="622"/>
      <c r="L155" s="622"/>
      <c r="M155" s="622"/>
      <c r="N155" s="622"/>
      <c r="AB155" s="622"/>
    </row>
    <row r="156" spans="1:28" ht="33" customHeight="1">
      <c r="B156" s="622" t="s">
        <v>2492</v>
      </c>
      <c r="C156" s="622"/>
      <c r="D156" s="622"/>
      <c r="E156" s="622"/>
      <c r="F156" s="622"/>
      <c r="G156" s="622"/>
      <c r="H156" s="622"/>
      <c r="I156" s="622"/>
      <c r="J156" s="622"/>
      <c r="K156" s="622"/>
      <c r="L156" s="622"/>
      <c r="M156" s="622"/>
      <c r="N156" s="622"/>
    </row>
    <row r="157" spans="1:28" ht="28.5" customHeight="1">
      <c r="B157" s="622"/>
      <c r="C157" s="622"/>
      <c r="D157" s="622"/>
      <c r="E157" s="622"/>
      <c r="F157" s="622"/>
      <c r="G157" s="622"/>
      <c r="H157" s="622"/>
      <c r="I157" s="622"/>
      <c r="J157" s="622"/>
      <c r="K157" s="622"/>
      <c r="L157" s="622"/>
      <c r="M157" s="622"/>
      <c r="N157" s="622"/>
    </row>
    <row r="158" spans="1:28">
      <c r="A158" s="622"/>
      <c r="C158" s="622" t="s">
        <v>2493</v>
      </c>
      <c r="D158" s="622"/>
      <c r="E158" s="622"/>
      <c r="F158" s="622"/>
      <c r="G158" s="622"/>
      <c r="H158" s="622"/>
      <c r="I158" s="622"/>
      <c r="J158" s="622"/>
      <c r="K158" s="622"/>
      <c r="L158" s="622"/>
      <c r="M158" s="622"/>
      <c r="N158" s="622"/>
    </row>
    <row r="159" spans="1:28">
      <c r="B159" s="622"/>
      <c r="C159" s="622"/>
      <c r="D159" s="622"/>
      <c r="E159" s="622"/>
      <c r="F159" s="622"/>
      <c r="G159" s="622"/>
      <c r="H159" s="622"/>
      <c r="I159" s="622"/>
      <c r="J159" s="622"/>
      <c r="K159" s="622"/>
      <c r="L159" s="622"/>
      <c r="M159" s="622"/>
      <c r="N159" s="622"/>
    </row>
    <row r="160" spans="1:28">
      <c r="A160" s="622"/>
      <c r="B160" s="622"/>
      <c r="C160" s="622"/>
      <c r="D160" s="622"/>
      <c r="E160" s="622"/>
      <c r="F160" s="622"/>
      <c r="G160" s="622"/>
      <c r="H160" s="622"/>
      <c r="I160" s="622"/>
      <c r="J160" s="622"/>
      <c r="K160" s="622"/>
      <c r="L160" s="622"/>
      <c r="M160" s="622"/>
      <c r="N160" s="622"/>
    </row>
    <row r="161" spans="1:20">
      <c r="B161" s="666" t="s">
        <v>59</v>
      </c>
      <c r="C161" s="622"/>
      <c r="D161" s="663" t="str">
        <f>'Form 42'!C21</f>
        <v>कळवण</v>
      </c>
      <c r="E161" s="622"/>
      <c r="F161" s="622"/>
      <c r="G161" s="622"/>
      <c r="H161" s="622"/>
      <c r="I161" s="622"/>
      <c r="J161" s="622"/>
      <c r="K161" s="622"/>
      <c r="L161" s="622"/>
      <c r="M161" s="622"/>
      <c r="N161" s="622"/>
    </row>
    <row r="162" spans="1:20">
      <c r="B162" s="29" t="s">
        <v>60</v>
      </c>
      <c r="C162" s="622"/>
      <c r="D162" s="622" t="str">
        <f>'Form 42'!C22</f>
        <v xml:space="preserve">   /  /20</v>
      </c>
      <c r="E162" s="622"/>
      <c r="J162" s="663"/>
      <c r="K162" s="663"/>
      <c r="L162" s="622"/>
      <c r="M162" s="663"/>
      <c r="N162" s="663"/>
      <c r="O162" s="908" t="str">
        <f>M147</f>
        <v>गट विकास अधिकारी वर्ग 1</v>
      </c>
      <c r="P162" s="663"/>
    </row>
    <row r="163" spans="1:20">
      <c r="A163" s="622"/>
      <c r="B163" s="622"/>
      <c r="C163" s="622"/>
      <c r="D163" s="622"/>
      <c r="E163" s="622"/>
      <c r="J163" s="663"/>
      <c r="K163" s="663"/>
      <c r="L163" s="835" t="str">
        <f>L148</f>
        <v>पंचायत समिती</v>
      </c>
      <c r="M163" s="663"/>
      <c r="N163" s="663"/>
    </row>
    <row r="164" spans="1:20">
      <c r="F164" s="56"/>
      <c r="G164" s="56"/>
      <c r="H164" s="56"/>
      <c r="I164" s="56"/>
      <c r="J164" s="56"/>
      <c r="K164" s="56"/>
      <c r="L164" s="663" t="str">
        <f>'Pension form'!G4</f>
        <v>कळवण</v>
      </c>
    </row>
    <row r="165" spans="1:20">
      <c r="A165" s="2" t="s">
        <v>2501</v>
      </c>
    </row>
    <row r="166" spans="1:20">
      <c r="I166" s="56" t="str">
        <f>I256</f>
        <v>जाक्र/    सामन्य प्रशासन/अस्था  /आरआर/        /20</v>
      </c>
      <c r="J166" s="56"/>
      <c r="K166" s="56"/>
      <c r="L166" s="56"/>
      <c r="M166" s="56"/>
      <c r="N166" s="56"/>
      <c r="O166" s="56"/>
      <c r="P166" s="56"/>
      <c r="Q166" s="56"/>
      <c r="R166" s="56"/>
      <c r="S166" s="56"/>
      <c r="T166" s="56"/>
    </row>
    <row r="167" spans="1:20">
      <c r="I167" s="56" t="str">
        <f>I257</f>
        <v>पंचायत समिती कळवण नाशिक</v>
      </c>
      <c r="J167" s="56"/>
      <c r="K167" s="427"/>
      <c r="L167" s="427"/>
      <c r="M167" s="427"/>
      <c r="N167" s="427"/>
      <c r="O167" s="427"/>
      <c r="P167" s="427"/>
      <c r="Q167" s="427"/>
      <c r="R167" s="427"/>
      <c r="S167" s="427"/>
      <c r="T167" s="56"/>
    </row>
    <row r="168" spans="1:20">
      <c r="I168" s="29" t="s">
        <v>60</v>
      </c>
      <c r="K168" s="2" t="str">
        <f>D162</f>
        <v xml:space="preserve">   /  /20</v>
      </c>
      <c r="O168" s="56"/>
    </row>
    <row r="171" spans="1:20">
      <c r="B171" s="185" t="s">
        <v>612</v>
      </c>
    </row>
    <row r="173" spans="1:20" ht="34.5" customHeight="1">
      <c r="C173" s="663" t="str">
        <f>C154</f>
        <v>सोमनाथ चटर्जी ,कक्ष अधिकारी   पंचायत समिती कळवण नाशिक</v>
      </c>
      <c r="D173" s="622"/>
      <c r="E173" s="622"/>
      <c r="F173" s="622"/>
      <c r="G173" s="623"/>
      <c r="H173" s="622"/>
      <c r="I173" s="622"/>
      <c r="J173" s="622"/>
      <c r="K173" s="622"/>
      <c r="L173" s="623"/>
      <c r="N173" s="622"/>
      <c r="O173" s="622"/>
      <c r="P173" s="663"/>
      <c r="R173" s="622" t="s">
        <v>79</v>
      </c>
    </row>
    <row r="174" spans="1:20" ht="34.5" customHeight="1">
      <c r="B174" s="622" t="s">
        <v>795</v>
      </c>
      <c r="C174" s="1613">
        <f>B155</f>
        <v>50191</v>
      </c>
      <c r="D174" s="1613"/>
      <c r="E174" s="622" t="s">
        <v>2495</v>
      </c>
      <c r="I174" s="622"/>
      <c r="J174" s="622"/>
      <c r="K174" s="622"/>
      <c r="L174" s="622"/>
      <c r="M174" s="622"/>
      <c r="N174" s="622"/>
      <c r="O174" s="622"/>
      <c r="P174" s="622"/>
      <c r="Q174" s="622"/>
    </row>
    <row r="175" spans="1:20" ht="34.5" customHeight="1">
      <c r="B175" s="622" t="s">
        <v>2494</v>
      </c>
    </row>
    <row r="178" spans="1:18">
      <c r="B178" s="4" t="s">
        <v>59</v>
      </c>
      <c r="D178" s="56" t="str">
        <f>D161</f>
        <v>कळवण</v>
      </c>
    </row>
    <row r="179" spans="1:18">
      <c r="B179" s="29" t="s">
        <v>60</v>
      </c>
      <c r="D179" s="2" t="str">
        <f>D162</f>
        <v xml:space="preserve">   /  /20</v>
      </c>
      <c r="F179" s="56"/>
      <c r="G179" s="56"/>
      <c r="I179" s="56"/>
      <c r="J179" s="56"/>
      <c r="M179" s="589" t="str">
        <f>O162</f>
        <v>गट विकास अधिकारी वर्ग 1</v>
      </c>
    </row>
    <row r="180" spans="1:18">
      <c r="F180" s="56"/>
      <c r="G180" s="56"/>
      <c r="I180" s="56"/>
      <c r="J180" s="56"/>
      <c r="M180" s="589" t="str">
        <f>L163</f>
        <v>पंचायत समिती</v>
      </c>
      <c r="Q180" s="56" t="str">
        <f>'Pension form'!G4</f>
        <v>कळवण</v>
      </c>
    </row>
    <row r="181" spans="1:18">
      <c r="F181" s="56"/>
      <c r="G181" s="56"/>
      <c r="H181" s="56"/>
      <c r="I181" s="56"/>
      <c r="J181" s="56"/>
    </row>
    <row r="184" spans="1:18" ht="29.4">
      <c r="A184" s="1614" t="s">
        <v>75</v>
      </c>
      <c r="B184" s="1614"/>
      <c r="C184" s="1614"/>
      <c r="D184" s="1614"/>
      <c r="E184" s="1614"/>
      <c r="F184" s="1614"/>
      <c r="G184" s="1614"/>
      <c r="H184" s="1614"/>
      <c r="I184" s="1614"/>
      <c r="J184" s="1614"/>
      <c r="K184" s="1614"/>
      <c r="L184" s="1614"/>
      <c r="M184" s="1614"/>
      <c r="N184" s="1614"/>
      <c r="O184" s="1614"/>
      <c r="P184" s="1614"/>
      <c r="Q184" s="1614"/>
    </row>
    <row r="185" spans="1:18">
      <c r="A185" s="1421" t="s">
        <v>76</v>
      </c>
      <c r="B185" s="1421"/>
      <c r="C185" s="1421"/>
      <c r="D185" s="1421"/>
      <c r="E185" s="1421"/>
      <c r="F185" s="1421"/>
      <c r="G185" s="1421"/>
      <c r="H185" s="1421"/>
      <c r="I185" s="1421"/>
      <c r="J185" s="1421"/>
      <c r="K185" s="1421"/>
      <c r="L185" s="1421"/>
      <c r="M185" s="1421"/>
      <c r="N185" s="1421"/>
      <c r="O185" s="1421"/>
      <c r="P185" s="1421"/>
      <c r="Q185" s="1421"/>
      <c r="R185" s="1421"/>
    </row>
    <row r="186" spans="1:18">
      <c r="A186" s="1421" t="s">
        <v>613</v>
      </c>
      <c r="B186" s="1421"/>
      <c r="C186" s="1421"/>
      <c r="D186" s="1421"/>
      <c r="E186" s="1421"/>
      <c r="F186" s="1421"/>
      <c r="G186" s="1421"/>
      <c r="H186" s="1421"/>
      <c r="I186" s="1421"/>
      <c r="J186" s="1421"/>
      <c r="K186" s="1421"/>
      <c r="L186" s="1421"/>
      <c r="M186" s="1421"/>
      <c r="N186" s="1421"/>
      <c r="O186" s="1421"/>
      <c r="P186" s="1421"/>
      <c r="Q186" s="1421"/>
      <c r="R186" s="1421"/>
    </row>
    <row r="187" spans="1:18">
      <c r="F187" s="679"/>
    </row>
    <row r="188" spans="1:18">
      <c r="B188" s="1" t="s">
        <v>614</v>
      </c>
      <c r="E188" s="38" t="str">
        <f>C173</f>
        <v>सोमनाथ चटर्जी ,कक्ष अधिकारी   पंचायत समिती कळवण नाशिक</v>
      </c>
      <c r="K188" s="606"/>
      <c r="O188" s="1"/>
    </row>
    <row r="189" spans="1:18">
      <c r="B189" s="2" t="s">
        <v>2496</v>
      </c>
    </row>
    <row r="191" spans="1:18">
      <c r="C191" s="2" t="s">
        <v>2498</v>
      </c>
    </row>
    <row r="192" spans="1:18">
      <c r="B192" s="2" t="s">
        <v>2497</v>
      </c>
    </row>
    <row r="195" spans="1:18">
      <c r="B195" s="4" t="s">
        <v>59</v>
      </c>
      <c r="D195" s="56" t="str">
        <f>D178</f>
        <v>कळवण</v>
      </c>
    </row>
    <row r="196" spans="1:18">
      <c r="B196" s="29" t="s">
        <v>60</v>
      </c>
      <c r="C196" s="2" t="str">
        <f>D179</f>
        <v xml:space="preserve">   /  /20</v>
      </c>
      <c r="M196" s="56"/>
      <c r="O196" s="589" t="str">
        <f>M179</f>
        <v>गट विकास अधिकारी वर्ग 1</v>
      </c>
      <c r="P196" s="56"/>
      <c r="Q196" s="56"/>
    </row>
    <row r="197" spans="1:18">
      <c r="L197" s="840" t="str">
        <f>M180</f>
        <v>पंचायत समिती</v>
      </c>
      <c r="M197" s="56"/>
      <c r="R197" s="56" t="str">
        <f>'Pension form'!G4</f>
        <v>कळवण</v>
      </c>
    </row>
    <row r="199" spans="1:18">
      <c r="A199" s="1455" t="s">
        <v>611</v>
      </c>
      <c r="B199" s="1455"/>
      <c r="C199" s="1455"/>
      <c r="D199" s="1455"/>
      <c r="E199" s="1455"/>
      <c r="F199" s="1455"/>
      <c r="G199" s="1455"/>
      <c r="H199" s="1455"/>
      <c r="I199" s="1455"/>
    </row>
    <row r="200" spans="1:18" ht="23.4">
      <c r="A200" s="1616" t="s">
        <v>615</v>
      </c>
      <c r="B200" s="1616"/>
      <c r="C200" s="1616"/>
      <c r="D200" s="1616"/>
      <c r="E200" s="1616"/>
      <c r="F200" s="1616"/>
      <c r="G200" s="1616"/>
      <c r="H200" s="1616"/>
      <c r="I200" s="1616"/>
      <c r="J200" s="1616"/>
      <c r="K200" s="1616"/>
      <c r="L200" s="1616"/>
      <c r="M200" s="1616"/>
      <c r="N200" s="1616"/>
      <c r="O200" s="1616"/>
      <c r="P200" s="1616"/>
    </row>
    <row r="201" spans="1:18">
      <c r="B201" s="2" t="s">
        <v>616</v>
      </c>
      <c r="C201" s="38" t="str">
        <f>'Pension form'!I14</f>
        <v>सोमनाथ चटर्जी ,कक्ष अधिकारी   पंचायत समिती कळवण नाशिक</v>
      </c>
      <c r="G201" s="38"/>
      <c r="I201" s="110"/>
      <c r="L201" s="423"/>
    </row>
    <row r="202" spans="1:18">
      <c r="B202" s="2" t="s">
        <v>2131</v>
      </c>
      <c r="P202" s="830">
        <f>J112</f>
        <v>9282</v>
      </c>
    </row>
    <row r="203" spans="1:18">
      <c r="B203" s="2" t="s">
        <v>2489</v>
      </c>
    </row>
    <row r="204" spans="1:18">
      <c r="B204" s="2" t="s">
        <v>2490</v>
      </c>
    </row>
    <row r="205" spans="1:18">
      <c r="B205" s="2" t="s">
        <v>2487</v>
      </c>
    </row>
    <row r="206" spans="1:18">
      <c r="B206" s="2" t="s">
        <v>2488</v>
      </c>
    </row>
    <row r="207" spans="1:18">
      <c r="B207" s="2" t="s">
        <v>2509</v>
      </c>
    </row>
    <row r="209" spans="1:19">
      <c r="B209" s="2" t="s">
        <v>2508</v>
      </c>
    </row>
    <row r="210" spans="1:19">
      <c r="B210" s="2" t="s">
        <v>2507</v>
      </c>
    </row>
    <row r="212" spans="1:19">
      <c r="B212" s="2" t="str">
        <f>B196</f>
        <v xml:space="preserve">ÊnùxÉÉÆEò </v>
      </c>
      <c r="C212" s="2" t="str">
        <f>C196</f>
        <v xml:space="preserve">   /  /20</v>
      </c>
    </row>
    <row r="213" spans="1:19">
      <c r="I213" s="56"/>
      <c r="J213" s="56"/>
    </row>
    <row r="214" spans="1:19">
      <c r="I214" s="56"/>
      <c r="J214" s="56"/>
    </row>
    <row r="215" spans="1:19">
      <c r="A215" s="56"/>
      <c r="B215" s="68" t="s">
        <v>2084</v>
      </c>
      <c r="C215" s="42" t="str">
        <f>O196</f>
        <v>गट विकास अधिकारी वर्ग 1</v>
      </c>
      <c r="D215" s="56"/>
      <c r="E215" s="56"/>
      <c r="I215" s="56"/>
      <c r="J215" s="56"/>
    </row>
    <row r="216" spans="1:19">
      <c r="A216" s="56"/>
      <c r="B216" s="56"/>
      <c r="C216" s="42" t="str">
        <f>L197</f>
        <v>पंचायत समिती</v>
      </c>
      <c r="D216" s="56"/>
      <c r="E216" s="56"/>
      <c r="L216" s="1612" t="str">
        <f>C201</f>
        <v>सोमनाथ चटर्जी ,कक्ष अधिकारी   पंचायत समिती कळवण नाशिक</v>
      </c>
      <c r="M216" s="1612"/>
      <c r="N216" s="1612"/>
      <c r="O216" s="1612"/>
      <c r="P216" s="1612"/>
      <c r="Q216" s="1612"/>
      <c r="R216" s="1612"/>
      <c r="S216" s="1612"/>
    </row>
    <row r="217" spans="1:19">
      <c r="L217" s="1612"/>
      <c r="M217" s="1612"/>
      <c r="N217" s="1612"/>
      <c r="O217" s="1612"/>
      <c r="P217" s="1612"/>
      <c r="Q217" s="1612"/>
      <c r="R217" s="1612"/>
      <c r="S217" s="1612"/>
    </row>
    <row r="218" spans="1:19">
      <c r="L218" s="1612"/>
      <c r="M218" s="1612"/>
      <c r="N218" s="1612"/>
      <c r="O218" s="1612"/>
      <c r="P218" s="1612"/>
      <c r="Q218" s="1612"/>
      <c r="R218" s="1612"/>
      <c r="S218" s="1612"/>
    </row>
    <row r="222" spans="1:19" ht="23.4">
      <c r="B222" s="3"/>
      <c r="C222" s="3"/>
      <c r="D222" s="3"/>
      <c r="E222" s="3"/>
      <c r="F222" s="1616" t="s">
        <v>75</v>
      </c>
      <c r="G222" s="1616"/>
      <c r="H222" s="1616"/>
      <c r="I222" s="1616"/>
      <c r="J222" s="1616"/>
    </row>
    <row r="223" spans="1:19" s="622" customFormat="1" ht="29.25" customHeight="1">
      <c r="B223" s="432" t="s">
        <v>78</v>
      </c>
      <c r="E223" s="624" t="str">
        <f>C201</f>
        <v>सोमनाथ चटर्जी ,कक्ष अधिकारी   पंचायत समिती कळवण नाशिक</v>
      </c>
      <c r="N223" s="907"/>
      <c r="O223" s="624"/>
    </row>
    <row r="224" spans="1:19" s="622" customFormat="1" ht="29.25" customHeight="1">
      <c r="B224" s="622" t="s">
        <v>617</v>
      </c>
      <c r="D224" s="1613">
        <f>C174</f>
        <v>50191</v>
      </c>
      <c r="E224" s="1613"/>
      <c r="F224" s="864" t="s">
        <v>2484</v>
      </c>
    </row>
    <row r="225" spans="1:17" s="622" customFormat="1" ht="29.25" customHeight="1">
      <c r="B225" s="622" t="s">
        <v>2485</v>
      </c>
    </row>
    <row r="226" spans="1:17" s="622" customFormat="1" ht="29.25" customHeight="1">
      <c r="A226" s="622" t="s">
        <v>61</v>
      </c>
      <c r="B226" s="622">
        <f>P202</f>
        <v>9282</v>
      </c>
      <c r="D226" s="622" t="s">
        <v>618</v>
      </c>
    </row>
    <row r="227" spans="1:17" s="622" customFormat="1" ht="29.25" customHeight="1">
      <c r="B227" s="622" t="s">
        <v>619</v>
      </c>
    </row>
    <row r="228" spans="1:17" s="622" customFormat="1" ht="29.25" customHeight="1">
      <c r="B228" s="622" t="s">
        <v>2486</v>
      </c>
    </row>
    <row r="229" spans="1:17" ht="29.25" customHeight="1"/>
    <row r="231" spans="1:17">
      <c r="B231" s="4" t="s">
        <v>59</v>
      </c>
      <c r="D231" s="56" t="str">
        <f>D195</f>
        <v>कळवण</v>
      </c>
    </row>
    <row r="232" spans="1:17">
      <c r="B232" s="29" t="s">
        <v>60</v>
      </c>
      <c r="D232" s="2" t="str">
        <f>C196</f>
        <v xml:space="preserve">   /  /20</v>
      </c>
      <c r="I232" s="56"/>
      <c r="J232" s="56"/>
      <c r="M232" s="589" t="str">
        <f>C215</f>
        <v>गट विकास अधिकारी वर्ग 1</v>
      </c>
    </row>
    <row r="233" spans="1:17">
      <c r="I233" s="56"/>
      <c r="J233" s="56"/>
      <c r="M233" s="589" t="str">
        <f>C216</f>
        <v>पंचायत समिती</v>
      </c>
      <c r="Q233" s="56" t="str">
        <f>'Pension form'!G4</f>
        <v>कळवण</v>
      </c>
    </row>
    <row r="236" spans="1:17">
      <c r="A236" s="1421" t="s">
        <v>620</v>
      </c>
      <c r="B236" s="1421"/>
      <c r="C236" s="1421"/>
      <c r="D236" s="1421"/>
      <c r="E236" s="1421"/>
      <c r="F236" s="1421"/>
      <c r="G236" s="1421"/>
      <c r="H236" s="1421"/>
      <c r="I236" s="1421"/>
    </row>
    <row r="238" spans="1:17" ht="27" customHeight="1">
      <c r="B238" s="831" t="s">
        <v>2474</v>
      </c>
    </row>
    <row r="239" spans="1:17" ht="27" customHeight="1">
      <c r="B239" s="2" t="s">
        <v>2475</v>
      </c>
    </row>
    <row r="240" spans="1:17" ht="27" customHeight="1">
      <c r="B240" s="2" t="s">
        <v>2476</v>
      </c>
    </row>
    <row r="241" spans="2:22" ht="27" customHeight="1">
      <c r="B241" s="187" t="s">
        <v>2477</v>
      </c>
    </row>
    <row r="242" spans="2:22" ht="27" customHeight="1">
      <c r="B242" s="187" t="s">
        <v>2479</v>
      </c>
    </row>
    <row r="243" spans="2:22" ht="27" customHeight="1">
      <c r="B243" s="187" t="s">
        <v>2478</v>
      </c>
    </row>
    <row r="245" spans="2:22">
      <c r="B245" s="29" t="s">
        <v>60</v>
      </c>
      <c r="C245" s="2" t="str">
        <f>D232</f>
        <v xml:space="preserve">   /  /20</v>
      </c>
    </row>
    <row r="247" spans="2:22">
      <c r="H247" s="56"/>
      <c r="I247" s="56"/>
      <c r="J247" s="56"/>
      <c r="K247" s="56"/>
      <c r="L247" s="1463" t="str">
        <f>L216</f>
        <v>सोमनाथ चटर्जी ,कक्ष अधिकारी   पंचायत समिती कळवण नाशिक</v>
      </c>
      <c r="M247" s="1463"/>
      <c r="N247" s="1463"/>
      <c r="O247" s="1463"/>
      <c r="P247" s="1463"/>
      <c r="Q247" s="1463"/>
      <c r="R247" s="1463"/>
    </row>
    <row r="248" spans="2:22">
      <c r="H248" s="56"/>
      <c r="I248" s="56"/>
      <c r="J248" s="56"/>
      <c r="K248" s="56"/>
      <c r="L248" s="1463"/>
      <c r="M248" s="1463"/>
      <c r="N248" s="1463"/>
      <c r="O248" s="1463"/>
      <c r="P248" s="1463"/>
      <c r="Q248" s="1463"/>
      <c r="R248" s="1463"/>
    </row>
    <row r="249" spans="2:22">
      <c r="L249" s="1463"/>
      <c r="M249" s="1463"/>
      <c r="N249" s="1463"/>
      <c r="O249" s="1463"/>
      <c r="P249" s="1463"/>
      <c r="Q249" s="1463"/>
      <c r="R249" s="1463"/>
    </row>
    <row r="250" spans="2:22">
      <c r="B250" s="4" t="s">
        <v>59</v>
      </c>
      <c r="D250" s="1" t="str">
        <f>D231</f>
        <v>कळवण</v>
      </c>
    </row>
    <row r="251" spans="2:22">
      <c r="B251" s="29" t="s">
        <v>60</v>
      </c>
      <c r="C251" s="2" t="str">
        <f>D232</f>
        <v xml:space="preserve">   /  /20</v>
      </c>
      <c r="H251" s="840" t="str">
        <f>M232</f>
        <v>गट विकास अधिकारी वर्ग 1</v>
      </c>
    </row>
    <row r="252" spans="2:22">
      <c r="H252" s="840" t="str">
        <f>M233</f>
        <v>पंचायत समिती</v>
      </c>
      <c r="L252" s="56" t="str">
        <f>'Pension form'!G4</f>
        <v>कळवण</v>
      </c>
      <c r="M252" s="56"/>
    </row>
    <row r="256" spans="2:22">
      <c r="I256" s="56" t="str">
        <f>'Pension form'!K4</f>
        <v>जाक्र/    सामन्य प्रशासन/अस्था  /आरआर/        /20</v>
      </c>
      <c r="J256" s="427"/>
      <c r="K256" s="56"/>
      <c r="L256" s="56"/>
      <c r="M256" s="56"/>
      <c r="N256" s="56"/>
      <c r="O256" s="56"/>
      <c r="P256" s="56"/>
      <c r="Q256" s="56"/>
      <c r="R256" s="56"/>
      <c r="S256" s="56"/>
      <c r="T256" s="56"/>
      <c r="U256" s="56"/>
      <c r="V256" s="56"/>
    </row>
    <row r="257" spans="1:22">
      <c r="H257" s="602"/>
      <c r="I257" s="56" t="str">
        <f>'Pension form'!K5</f>
        <v>पंचायत समिती कळवण नाशिक</v>
      </c>
      <c r="J257" s="42"/>
      <c r="K257" s="56"/>
      <c r="L257" s="56"/>
      <c r="M257" s="56"/>
      <c r="N257" s="56"/>
      <c r="O257" s="56"/>
      <c r="P257" s="56"/>
      <c r="Q257" s="56"/>
      <c r="R257" s="56"/>
      <c r="S257" s="56"/>
      <c r="T257" s="56"/>
      <c r="U257" s="56"/>
      <c r="V257" s="56"/>
    </row>
    <row r="258" spans="1:22">
      <c r="I258" s="2" t="str">
        <f>B251</f>
        <v xml:space="preserve">ÊnùxÉÉÆEò </v>
      </c>
      <c r="K258" s="2" t="str">
        <f>K168</f>
        <v xml:space="preserve">   /  /20</v>
      </c>
    </row>
    <row r="259" spans="1:22">
      <c r="B259" s="2" t="s">
        <v>0</v>
      </c>
    </row>
    <row r="260" spans="1:22">
      <c r="B260" s="2" t="s">
        <v>2469</v>
      </c>
    </row>
    <row r="261" spans="1:22">
      <c r="B261" s="2" t="s">
        <v>10</v>
      </c>
    </row>
    <row r="263" spans="1:22" s="690" customFormat="1" ht="31.5" customHeight="1">
      <c r="B263" s="690" t="s">
        <v>2470</v>
      </c>
      <c r="C263" s="624" t="str">
        <f>L247</f>
        <v>सोमनाथ चटर्जी ,कक्ष अधिकारी   पंचायत समिती कळवण नाशिक</v>
      </c>
      <c r="G263" s="624"/>
      <c r="L263" s="624"/>
    </row>
    <row r="264" spans="1:22" s="690" customFormat="1" ht="31.5" customHeight="1">
      <c r="C264" s="690" t="s">
        <v>2468</v>
      </c>
    </row>
    <row r="265" spans="1:22" s="690" customFormat="1" ht="20.25" customHeight="1">
      <c r="D265" s="713"/>
      <c r="E265" s="713"/>
      <c r="G265" s="713"/>
      <c r="K265" s="713"/>
      <c r="L265" s="713"/>
      <c r="Q265" s="865" t="s">
        <v>61</v>
      </c>
    </row>
    <row r="266" spans="1:22" s="690" customFormat="1" ht="31.5" customHeight="1">
      <c r="B266" s="690" t="s">
        <v>906</v>
      </c>
      <c r="E266" s="624" t="str">
        <f>C263</f>
        <v>सोमनाथ चटर्जी ,कक्ष अधिकारी   पंचायत समिती कळवण नाशिक</v>
      </c>
      <c r="J266" s="624"/>
    </row>
    <row r="267" spans="1:22" s="690" customFormat="1" ht="31.5" customHeight="1">
      <c r="B267" s="690" t="s">
        <v>2548</v>
      </c>
      <c r="C267" s="1400">
        <f>D224</f>
        <v>50191</v>
      </c>
      <c r="D267" s="1400"/>
      <c r="E267" s="690" t="s">
        <v>2481</v>
      </c>
    </row>
    <row r="268" spans="1:22" s="690" customFormat="1" ht="31.5" customHeight="1">
      <c r="B268" s="690" t="s">
        <v>2480</v>
      </c>
      <c r="G268" s="1611">
        <f>'Pension form'!D67</f>
        <v>0</v>
      </c>
      <c r="H268" s="1611"/>
      <c r="I268" s="690" t="s">
        <v>2482</v>
      </c>
    </row>
    <row r="269" spans="1:22" s="690" customFormat="1" ht="31.5" customHeight="1">
      <c r="B269" s="690" t="s">
        <v>2483</v>
      </c>
    </row>
    <row r="270" spans="1:22">
      <c r="A270" s="182" t="s">
        <v>61</v>
      </c>
    </row>
    <row r="271" spans="1:22">
      <c r="A271" s="2" t="s">
        <v>61</v>
      </c>
      <c r="B271" s="2" t="s">
        <v>61</v>
      </c>
    </row>
    <row r="272" spans="1:22">
      <c r="E272" s="1"/>
      <c r="F272" s="38"/>
      <c r="I272" s="1"/>
      <c r="N272" s="428" t="str">
        <f>H251</f>
        <v>गट विकास अधिकारी वर्ग 1</v>
      </c>
    </row>
    <row r="273" spans="1:19">
      <c r="E273" s="1"/>
      <c r="F273" s="38"/>
      <c r="I273" s="1"/>
      <c r="N273" s="428" t="str">
        <f>H252</f>
        <v>पंचायत समिती</v>
      </c>
    </row>
    <row r="274" spans="1:19">
      <c r="A274" s="1421" t="s">
        <v>893</v>
      </c>
      <c r="B274" s="1421"/>
      <c r="C274" s="1421"/>
      <c r="D274" s="1421"/>
      <c r="E274" s="1421"/>
      <c r="F274" s="1421"/>
      <c r="G274" s="1421"/>
      <c r="H274" s="1421"/>
      <c r="I274" s="1421"/>
      <c r="J274" s="1421"/>
      <c r="K274" s="1421"/>
      <c r="L274" s="1421"/>
      <c r="M274" s="1421"/>
      <c r="N274" s="1421"/>
      <c r="O274" s="1421"/>
      <c r="P274" s="1421"/>
    </row>
    <row r="275" spans="1:19">
      <c r="B275" s="832" t="s">
        <v>894</v>
      </c>
      <c r="C275" s="832"/>
      <c r="D275" s="832"/>
      <c r="E275" s="832"/>
      <c r="F275" s="832"/>
      <c r="G275" s="832"/>
      <c r="H275" s="832"/>
      <c r="I275" s="832"/>
      <c r="J275" s="832"/>
      <c r="K275" s="832"/>
      <c r="L275" s="832"/>
      <c r="M275" s="832"/>
      <c r="N275" s="832"/>
      <c r="O275" s="832"/>
      <c r="P275" s="832"/>
    </row>
    <row r="276" spans="1:19">
      <c r="E276" s="181" t="s">
        <v>895</v>
      </c>
    </row>
    <row r="277" spans="1:19" s="136" customFormat="1" ht="83.25" customHeight="1">
      <c r="A277" s="1518" t="s">
        <v>900</v>
      </c>
      <c r="B277" s="1518"/>
      <c r="C277" s="1518" t="s">
        <v>4</v>
      </c>
      <c r="D277" s="1518"/>
      <c r="E277" s="1518"/>
      <c r="F277" s="1518"/>
      <c r="G277" s="1518" t="s">
        <v>896</v>
      </c>
      <c r="H277" s="1518"/>
      <c r="I277" s="1518"/>
      <c r="J277" s="1518" t="s">
        <v>897</v>
      </c>
      <c r="K277" s="1518"/>
      <c r="L277" s="1518"/>
      <c r="M277" s="1518" t="s">
        <v>898</v>
      </c>
      <c r="N277" s="1518"/>
      <c r="O277" s="1518"/>
      <c r="P277" s="1518" t="s">
        <v>899</v>
      </c>
      <c r="Q277" s="1518"/>
      <c r="R277" s="1518"/>
      <c r="S277" s="1518"/>
    </row>
    <row r="278" spans="1:19" s="136" customFormat="1" ht="57" customHeight="1">
      <c r="A278" s="1518">
        <f>G268</f>
        <v>0</v>
      </c>
      <c r="B278" s="1518"/>
      <c r="C278" s="1517" t="str">
        <f>'Pension form'!C2</f>
        <v xml:space="preserve">सोमनाथ चटर्जी </v>
      </c>
      <c r="D278" s="1517"/>
      <c r="E278" s="1517"/>
      <c r="F278" s="1517"/>
      <c r="G278" s="1517" t="str">
        <f>'Pension form'!C4</f>
        <v xml:space="preserve">कक्ष अधिकारी </v>
      </c>
      <c r="H278" s="1517"/>
      <c r="I278" s="1517"/>
      <c r="J278" s="1500">
        <f>'Pension form'!C6</f>
        <v>29000</v>
      </c>
      <c r="K278" s="1500"/>
      <c r="L278" s="1500"/>
      <c r="M278" s="1500">
        <f>'Pension form'!C7</f>
        <v>38047</v>
      </c>
      <c r="N278" s="1500"/>
      <c r="O278" s="1500"/>
      <c r="P278" s="1619" t="str">
        <f>'Pension form'!F8</f>
        <v>नियत वयोमानानुसार</v>
      </c>
      <c r="Q278" s="1619"/>
      <c r="R278" s="1619"/>
      <c r="S278" s="1619"/>
    </row>
    <row r="279" spans="1:19" s="136" customFormat="1" ht="42" customHeight="1">
      <c r="A279" s="1518"/>
      <c r="B279" s="1518"/>
      <c r="C279" s="1517"/>
      <c r="D279" s="1517"/>
      <c r="E279" s="1517"/>
      <c r="F279" s="1517"/>
      <c r="G279" s="1517"/>
      <c r="H279" s="1517"/>
      <c r="I279" s="1517"/>
      <c r="J279" s="1500"/>
      <c r="K279" s="1500"/>
      <c r="L279" s="1500"/>
      <c r="M279" s="1500"/>
      <c r="N279" s="1500"/>
      <c r="O279" s="1500"/>
      <c r="P279" s="1435">
        <f>'Pension form'!C8</f>
        <v>50191</v>
      </c>
      <c r="Q279" s="1435"/>
      <c r="R279" s="1435"/>
      <c r="S279" s="1435"/>
    </row>
    <row r="283" spans="1:19">
      <c r="G283" s="38"/>
      <c r="I283" s="38"/>
      <c r="N283" s="428" t="str">
        <f>N272</f>
        <v>गट विकास अधिकारी वर्ग 1</v>
      </c>
    </row>
    <row r="284" spans="1:19">
      <c r="G284" s="38"/>
      <c r="I284" s="38"/>
      <c r="M284" s="428" t="str">
        <f>N273</f>
        <v>पंचायत समिती</v>
      </c>
      <c r="Q284" s="365" t="str">
        <f>'Pension form'!G4</f>
        <v>कळवण</v>
      </c>
    </row>
  </sheetData>
  <mergeCells count="43">
    <mergeCell ref="P279:S279"/>
    <mergeCell ref="A69:P69"/>
    <mergeCell ref="B46:C46"/>
    <mergeCell ref="G48:H48"/>
    <mergeCell ref="K76:M76"/>
    <mergeCell ref="K77:M77"/>
    <mergeCell ref="M277:O277"/>
    <mergeCell ref="K94:R96"/>
    <mergeCell ref="G110:S110"/>
    <mergeCell ref="P277:S277"/>
    <mergeCell ref="P278:S278"/>
    <mergeCell ref="C12:D12"/>
    <mergeCell ref="C267:D267"/>
    <mergeCell ref="C174:D174"/>
    <mergeCell ref="A186:R186"/>
    <mergeCell ref="A185:R185"/>
    <mergeCell ref="A184:Q184"/>
    <mergeCell ref="A152:Q152"/>
    <mergeCell ref="J115:K115"/>
    <mergeCell ref="A236:I236"/>
    <mergeCell ref="A199:I199"/>
    <mergeCell ref="B155:C155"/>
    <mergeCell ref="D224:E224"/>
    <mergeCell ref="J114:K114"/>
    <mergeCell ref="A70:Q70"/>
    <mergeCell ref="A200:P200"/>
    <mergeCell ref="F222:J222"/>
    <mergeCell ref="B45:C45"/>
    <mergeCell ref="M278:O279"/>
    <mergeCell ref="C277:F277"/>
    <mergeCell ref="C278:F279"/>
    <mergeCell ref="J277:L277"/>
    <mergeCell ref="J278:L279"/>
    <mergeCell ref="G268:H268"/>
    <mergeCell ref="K78:M78"/>
    <mergeCell ref="K80:M80"/>
    <mergeCell ref="L216:S218"/>
    <mergeCell ref="L247:R249"/>
    <mergeCell ref="A274:P274"/>
    <mergeCell ref="G277:I277"/>
    <mergeCell ref="G278:I279"/>
    <mergeCell ref="A278:B279"/>
    <mergeCell ref="A277:B277"/>
  </mergeCells>
  <pageMargins left="0.35" right="0.25" top="0.5" bottom="0.25" header="0.1" footer="0.1"/>
  <pageSetup paperSize="9"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dimension ref="B1:L77"/>
  <sheetViews>
    <sheetView view="pageBreakPreview" zoomScale="93" zoomScaleNormal="100" zoomScaleSheetLayoutView="93" workbookViewId="0"/>
  </sheetViews>
  <sheetFormatPr defaultColWidth="9.109375" defaultRowHeight="21"/>
  <cols>
    <col min="1" max="1" width="3.6640625" style="2" customWidth="1"/>
    <col min="2" max="2" width="4.33203125" style="2" customWidth="1"/>
    <col min="3" max="3" width="9.109375" style="2"/>
    <col min="4" max="4" width="9.109375" style="2" customWidth="1"/>
    <col min="5" max="10" width="9.109375" style="2"/>
    <col min="11" max="11" width="8.44140625" style="2" customWidth="1"/>
    <col min="12" max="12" width="6.44140625" style="2" customWidth="1"/>
    <col min="13" max="13" width="3" style="2" customWidth="1"/>
    <col min="14" max="16384" width="9.109375" style="2"/>
  </cols>
  <sheetData>
    <row r="1" spans="2:11" ht="28.8">
      <c r="B1" s="1499" t="s">
        <v>857</v>
      </c>
      <c r="C1" s="1499"/>
      <c r="D1" s="1499"/>
      <c r="E1" s="1499"/>
      <c r="F1" s="1499"/>
      <c r="G1" s="1499"/>
      <c r="H1" s="1499"/>
      <c r="I1" s="1499"/>
      <c r="J1" s="1499"/>
    </row>
    <row r="2" spans="2:11" ht="15" customHeight="1">
      <c r="B2" s="711"/>
      <c r="C2" s="711"/>
      <c r="D2" s="711"/>
      <c r="E2" s="711"/>
      <c r="F2" s="711"/>
      <c r="G2" s="711"/>
      <c r="H2" s="711"/>
      <c r="I2" s="711"/>
      <c r="J2" s="711"/>
    </row>
    <row r="3" spans="2:11">
      <c r="B3" s="1620" t="s">
        <v>858</v>
      </c>
      <c r="C3" s="1620"/>
      <c r="D3" s="1620"/>
      <c r="E3" s="1620"/>
      <c r="F3" s="1620"/>
      <c r="G3" s="1620"/>
      <c r="H3" s="1620"/>
      <c r="I3" s="1620"/>
      <c r="J3" s="1620"/>
    </row>
    <row r="5" spans="2:11" ht="21" customHeight="1">
      <c r="B5" s="4">
        <v>1</v>
      </c>
      <c r="C5" s="2" t="s">
        <v>859</v>
      </c>
      <c r="G5" s="1618" t="str">
        <f>GPF!F72</f>
        <v>सोमनाथ चटर्जी ,कक्ष अधिकारी   पंचायत समिती कळवण नाशिक</v>
      </c>
      <c r="H5" s="1618"/>
      <c r="I5" s="1618"/>
      <c r="J5" s="1618"/>
      <c r="K5" s="1618"/>
    </row>
    <row r="6" spans="2:11">
      <c r="B6" s="4"/>
      <c r="G6" s="1618"/>
      <c r="H6" s="1618"/>
      <c r="I6" s="1618"/>
      <c r="J6" s="1618"/>
      <c r="K6" s="1618"/>
    </row>
    <row r="7" spans="2:11">
      <c r="B7" s="4">
        <v>2</v>
      </c>
      <c r="C7" s="2" t="s">
        <v>861</v>
      </c>
      <c r="H7" s="4" t="s">
        <v>860</v>
      </c>
    </row>
    <row r="9" spans="2:11">
      <c r="B9" s="2">
        <v>3</v>
      </c>
      <c r="C9" s="2" t="s">
        <v>863</v>
      </c>
      <c r="G9" s="56" t="str">
        <f>'Pension form'!C4</f>
        <v xml:space="preserve">कक्ष अधिकारी </v>
      </c>
    </row>
    <row r="10" spans="2:11">
      <c r="C10" s="113"/>
      <c r="H10" s="7"/>
    </row>
    <row r="11" spans="2:11">
      <c r="B11" s="2">
        <v>4</v>
      </c>
      <c r="C11" s="2" t="s">
        <v>862</v>
      </c>
      <c r="G11" s="953" t="str">
        <f>'Pension form'!C5</f>
        <v>पंचायत समिती</v>
      </c>
      <c r="J11" s="56" t="str">
        <f>'Pension form'!G4</f>
        <v>कळवण</v>
      </c>
    </row>
    <row r="12" spans="2:11">
      <c r="B12" s="2">
        <v>5</v>
      </c>
      <c r="C12" s="186" t="s">
        <v>864</v>
      </c>
      <c r="H12" s="2">
        <f>'Pension form'!D37</f>
        <v>67100</v>
      </c>
      <c r="I12" s="2" t="s">
        <v>907</v>
      </c>
      <c r="J12" s="926">
        <f>'Pension form'!E37</f>
        <v>0</v>
      </c>
      <c r="K12" s="966" t="str">
        <f>'Pension form'!D11</f>
        <v>S-16</v>
      </c>
    </row>
    <row r="13" spans="2:11">
      <c r="B13" s="2">
        <v>6</v>
      </c>
      <c r="C13" s="2" t="s">
        <v>865</v>
      </c>
      <c r="E13" s="7"/>
      <c r="H13" s="2" t="s">
        <v>2962</v>
      </c>
    </row>
    <row r="14" spans="2:11">
      <c r="B14" s="2">
        <v>7</v>
      </c>
      <c r="C14" s="186" t="s">
        <v>866</v>
      </c>
      <c r="H14" s="1462">
        <f>GPF!K78</f>
        <v>50191</v>
      </c>
      <c r="I14" s="1462"/>
      <c r="J14" s="2" t="s">
        <v>869</v>
      </c>
    </row>
    <row r="15" spans="2:11">
      <c r="C15" s="186" t="s">
        <v>867</v>
      </c>
      <c r="G15" s="4"/>
      <c r="H15" s="2" t="s">
        <v>870</v>
      </c>
    </row>
    <row r="16" spans="2:11">
      <c r="B16" s="113"/>
      <c r="C16" s="2" t="s">
        <v>868</v>
      </c>
    </row>
    <row r="17" spans="2:12">
      <c r="B17" s="2">
        <v>8</v>
      </c>
      <c r="C17" s="186" t="s">
        <v>871</v>
      </c>
      <c r="H17" s="2" t="s">
        <v>872</v>
      </c>
    </row>
    <row r="18" spans="2:12">
      <c r="H18" s="110"/>
    </row>
    <row r="19" spans="2:12">
      <c r="B19" s="2">
        <v>9</v>
      </c>
      <c r="C19" s="3" t="s">
        <v>877</v>
      </c>
      <c r="H19" s="110"/>
    </row>
    <row r="20" spans="2:12">
      <c r="C20" s="2" t="s">
        <v>873</v>
      </c>
    </row>
    <row r="21" spans="2:12">
      <c r="B21" s="2">
        <v>10</v>
      </c>
      <c r="C21" s="2" t="s">
        <v>878</v>
      </c>
    </row>
    <row r="22" spans="2:12" ht="23.4">
      <c r="B22" s="183"/>
      <c r="C22" s="2" t="s">
        <v>874</v>
      </c>
    </row>
    <row r="23" spans="2:12">
      <c r="B23" s="109">
        <v>11</v>
      </c>
      <c r="C23" s="2" t="s">
        <v>879</v>
      </c>
    </row>
    <row r="24" spans="2:12">
      <c r="B24" s="109"/>
      <c r="C24" s="2" t="s">
        <v>876</v>
      </c>
    </row>
    <row r="25" spans="2:12">
      <c r="C25" s="2" t="s">
        <v>875</v>
      </c>
    </row>
    <row r="26" spans="2:12">
      <c r="B26" s="2" t="str">
        <f>'Form 42'!A22</f>
        <v xml:space="preserve">ÊnùxÉÉÆEò </v>
      </c>
      <c r="D26" s="2" t="str">
        <f>'Form 42'!C22</f>
        <v xml:space="preserve">   /  /20</v>
      </c>
    </row>
    <row r="27" spans="2:12">
      <c r="J27" s="38" t="str">
        <f>'Pension form'!C2</f>
        <v xml:space="preserve">सोमनाथ चटर्जी </v>
      </c>
      <c r="K27" s="38"/>
      <c r="L27" s="38"/>
    </row>
    <row r="28" spans="2:12">
      <c r="J28" s="38" t="str">
        <f>'Pension form'!C4</f>
        <v xml:space="preserve">कक्ष अधिकारी </v>
      </c>
      <c r="K28" s="38"/>
      <c r="L28" s="38"/>
    </row>
    <row r="29" spans="2:12">
      <c r="D29" s="108"/>
      <c r="J29" s="950" t="str">
        <f>'Pension form'!H5</f>
        <v>पंचायत समिती</v>
      </c>
      <c r="K29" s="38"/>
      <c r="L29" s="38" t="str">
        <f>'Pension form'!G4</f>
        <v>कळवण</v>
      </c>
    </row>
    <row r="30" spans="2:12">
      <c r="D30" s="108"/>
    </row>
    <row r="34" spans="2:12">
      <c r="H34" s="108"/>
    </row>
    <row r="35" spans="2:12">
      <c r="H35" s="108"/>
    </row>
    <row r="41" spans="2:12">
      <c r="B41" s="3" t="s">
        <v>2957</v>
      </c>
      <c r="C41" s="68" t="s">
        <v>2958</v>
      </c>
      <c r="D41" s="595" t="str">
        <f>G5</f>
        <v>सोमनाथ चटर्जी ,कक्ष अधिकारी   पंचायत समिती कळवण नाशिक</v>
      </c>
      <c r="E41" s="3"/>
      <c r="F41" s="427"/>
      <c r="G41" s="3"/>
      <c r="H41" s="427"/>
      <c r="I41" s="3"/>
      <c r="J41" s="3"/>
    </row>
    <row r="42" spans="2:12">
      <c r="D42" s="2" t="s">
        <v>2959</v>
      </c>
      <c r="E42" s="2" t="str">
        <f>D26</f>
        <v xml:space="preserve">   /  /20</v>
      </c>
      <c r="G42" s="110"/>
    </row>
    <row r="43" spans="2:12">
      <c r="C43" s="2" t="s">
        <v>880</v>
      </c>
    </row>
    <row r="44" spans="2:12">
      <c r="C44" s="2" t="s">
        <v>1030</v>
      </c>
    </row>
    <row r="45" spans="2:12" ht="24" customHeight="1">
      <c r="C45" s="2" t="s">
        <v>881</v>
      </c>
    </row>
    <row r="47" spans="2:12">
      <c r="G47" s="626" t="str">
        <f>GPF!I1</f>
        <v>जाक्र/    सामन्य प्रशासन/अस्था  /आरआर/        /20</v>
      </c>
      <c r="H47" s="663"/>
      <c r="I47" s="663"/>
      <c r="J47" s="663"/>
      <c r="K47" s="663"/>
      <c r="L47" s="56"/>
    </row>
    <row r="48" spans="2:12" ht="19.5" customHeight="1">
      <c r="G48" s="626" t="str">
        <f>GPF!I2</f>
        <v>पंचायत समिती कळवण नाशिक</v>
      </c>
      <c r="H48" s="427"/>
      <c r="I48" s="427"/>
      <c r="J48" s="427"/>
      <c r="K48" s="427"/>
      <c r="L48" s="427"/>
    </row>
    <row r="49" spans="2:11">
      <c r="C49" s="3"/>
      <c r="G49" s="690" t="str">
        <f>GPF!I3</f>
        <v xml:space="preserve">ÊnùxÉÉÆEò </v>
      </c>
      <c r="H49" s="3" t="str">
        <f>GPF!K36</f>
        <v xml:space="preserve">   /  /20</v>
      </c>
    </row>
    <row r="50" spans="2:11" ht="21" customHeight="1">
      <c r="B50" s="2" t="s">
        <v>882</v>
      </c>
      <c r="C50" s="3"/>
    </row>
    <row r="51" spans="2:11" ht="24.75" customHeight="1">
      <c r="C51" s="623" t="str">
        <f>D41</f>
        <v>सोमनाथ चटर्जी ,कक्ष अधिकारी   पंचायत समिती कळवण नाशिक</v>
      </c>
      <c r="D51" s="676"/>
      <c r="E51" s="56"/>
      <c r="F51" s="605"/>
      <c r="H51" s="38"/>
      <c r="K51" s="113" t="s">
        <v>79</v>
      </c>
    </row>
    <row r="52" spans="2:11" ht="24.75" customHeight="1">
      <c r="B52" s="1400">
        <f>H14</f>
        <v>50191</v>
      </c>
      <c r="C52" s="1400"/>
      <c r="D52" s="622" t="s">
        <v>883</v>
      </c>
      <c r="J52" s="935">
        <f>'Pension form'!D69</f>
        <v>300</v>
      </c>
      <c r="K52" s="2" t="s">
        <v>2968</v>
      </c>
    </row>
    <row r="53" spans="2:11" ht="24.75" customHeight="1">
      <c r="B53" s="2" t="s">
        <v>2967</v>
      </c>
    </row>
    <row r="54" spans="2:11" ht="24.75" customHeight="1">
      <c r="C54" s="622" t="s">
        <v>2970</v>
      </c>
    </row>
    <row r="55" spans="2:11" ht="24.75" customHeight="1">
      <c r="B55" s="622" t="s">
        <v>2969</v>
      </c>
      <c r="C55" s="3"/>
      <c r="J55" s="2" t="s">
        <v>1031</v>
      </c>
    </row>
    <row r="56" spans="2:11" ht="24.75" customHeight="1">
      <c r="B56" s="623" t="str">
        <f>'Pension form'!I23</f>
        <v>गट विकास अधिकारी वर्ग 1,पंचायत समिती</v>
      </c>
      <c r="E56" s="693"/>
      <c r="G56" s="622" t="s">
        <v>2971</v>
      </c>
    </row>
    <row r="57" spans="2:11" ht="24.75" customHeight="1">
      <c r="B57" s="623" t="str">
        <f>B56</f>
        <v>गट विकास अधिकारी वर्ग 1,पंचायत समिती</v>
      </c>
      <c r="C57" s="3"/>
      <c r="E57" s="921"/>
      <c r="G57" s="622" t="s">
        <v>2972</v>
      </c>
      <c r="J57" s="622"/>
    </row>
    <row r="58" spans="2:11" ht="24.75" customHeight="1">
      <c r="B58" s="623" t="str">
        <f>C51</f>
        <v>सोमनाथ चटर्जी ,कक्ष अधिकारी   पंचायत समिती कळवण नाशिक</v>
      </c>
      <c r="I58" s="38"/>
      <c r="K58" s="2" t="s">
        <v>2977</v>
      </c>
    </row>
    <row r="59" spans="2:11" ht="24.75" customHeight="1">
      <c r="B59" s="2" t="s">
        <v>2976</v>
      </c>
      <c r="C59" s="3"/>
      <c r="H59" s="2">
        <f>J52</f>
        <v>300</v>
      </c>
    </row>
    <row r="60" spans="2:11" ht="24.75" customHeight="1">
      <c r="B60" s="2" t="s">
        <v>2963</v>
      </c>
      <c r="C60" s="184"/>
    </row>
    <row r="61" spans="2:11" ht="24.75" customHeight="1">
      <c r="B61" s="2" t="s">
        <v>2964</v>
      </c>
      <c r="E61" s="623" t="str">
        <f>B58</f>
        <v>सोमनाथ चटर्जी ,कक्ष अधिकारी   पंचायत समिती कळवण नाशिक</v>
      </c>
      <c r="I61" s="56"/>
    </row>
    <row r="62" spans="2:11" ht="24.75" customHeight="1">
      <c r="B62" s="2" t="s">
        <v>2961</v>
      </c>
      <c r="C62" s="3"/>
      <c r="D62" s="184"/>
    </row>
    <row r="63" spans="2:11" ht="24.75" customHeight="1">
      <c r="C63" s="99" t="s">
        <v>884</v>
      </c>
      <c r="D63" s="580"/>
      <c r="E63" s="38" t="str">
        <f>C51</f>
        <v>सोमनाथ चटर्जी ,कक्ष अधिकारी   पंचायत समिती कळवण नाशिक</v>
      </c>
      <c r="H63" s="56"/>
    </row>
    <row r="64" spans="2:11" ht="24.75" customHeight="1">
      <c r="B64" s="2" t="s">
        <v>2960</v>
      </c>
      <c r="C64" s="3"/>
      <c r="D64" s="164"/>
    </row>
    <row r="65" spans="2:12" ht="21" customHeight="1"/>
    <row r="66" spans="2:12">
      <c r="C66" s="3"/>
      <c r="D66"/>
      <c r="J66" s="589" t="str">
        <f>GPF!M54</f>
        <v>गट विकास अधिकारी वर्ग 1</v>
      </c>
    </row>
    <row r="67" spans="2:12" ht="21" customHeight="1">
      <c r="C67" s="113"/>
      <c r="D67"/>
      <c r="E67"/>
      <c r="J67" s="589" t="str">
        <f>GPF!L55</f>
        <v>पंचायत समिती</v>
      </c>
    </row>
    <row r="68" spans="2:12" ht="21" customHeight="1">
      <c r="B68" s="2" t="s">
        <v>886</v>
      </c>
      <c r="C68" s="38" t="str">
        <f>E63</f>
        <v>सोमनाथ चटर्जी ,कक्ष अधिकारी   पंचायत समिती कळवण नाशिक</v>
      </c>
      <c r="E68" s="56"/>
      <c r="G68" s="56"/>
    </row>
    <row r="69" spans="2:12">
      <c r="B69" s="2" t="s">
        <v>886</v>
      </c>
      <c r="C69" s="595" t="str">
        <f>GPF!C38</f>
        <v>उप मुख्य कार्यकारी अधिकारी (साप्र)</v>
      </c>
      <c r="F69" s="38" t="str">
        <f>GPF!C39</f>
        <v>जिल्हा परिषद ,नाशिक</v>
      </c>
      <c r="G69" s="164"/>
      <c r="H69" s="952"/>
      <c r="I69" s="184" t="s">
        <v>887</v>
      </c>
      <c r="J69" s="38"/>
      <c r="K69" s="38"/>
    </row>
    <row r="70" spans="2:12">
      <c r="B70" s="3" t="s">
        <v>888</v>
      </c>
      <c r="C70" s="595" t="str">
        <f>C68</f>
        <v>सोमनाथ चटर्जी ,कक्ष अधिकारी   पंचायत समिती कळवण नाशिक</v>
      </c>
      <c r="D70"/>
      <c r="E70" s="38"/>
      <c r="H70" s="927"/>
    </row>
    <row r="71" spans="2:12">
      <c r="C71" s="2" t="s">
        <v>2965</v>
      </c>
      <c r="D71"/>
      <c r="E71"/>
      <c r="F71"/>
      <c r="G71"/>
    </row>
    <row r="72" spans="2:12">
      <c r="C72" s="2" t="s">
        <v>2966</v>
      </c>
      <c r="D72"/>
      <c r="E72"/>
      <c r="F72"/>
      <c r="G72"/>
    </row>
    <row r="73" spans="2:12">
      <c r="B73" s="2" t="s">
        <v>885</v>
      </c>
      <c r="C73" s="2" t="s">
        <v>889</v>
      </c>
      <c r="G73" s="7" t="str">
        <f>'Ppo Book'!B21</f>
        <v>SÉÉä{Éb÷É</v>
      </c>
    </row>
    <row r="74" spans="2:12">
      <c r="C74" s="4"/>
    </row>
    <row r="75" spans="2:12">
      <c r="B75" s="3"/>
      <c r="C75" s="3"/>
      <c r="D75" s="3"/>
      <c r="E75" s="3"/>
      <c r="F75" s="3"/>
    </row>
    <row r="76" spans="2:12">
      <c r="I76" s="3"/>
      <c r="J76" s="589" t="str">
        <f>J66</f>
        <v>गट विकास अधिकारी वर्ग 1</v>
      </c>
      <c r="K76" s="3"/>
      <c r="L76" s="3"/>
    </row>
    <row r="77" spans="2:12">
      <c r="J77" s="589" t="str">
        <f>J67</f>
        <v>पंचायत समिती</v>
      </c>
    </row>
  </sheetData>
  <mergeCells count="5">
    <mergeCell ref="B1:J1"/>
    <mergeCell ref="B3:J3"/>
    <mergeCell ref="H14:I14"/>
    <mergeCell ref="B52:C52"/>
    <mergeCell ref="G5:K6"/>
  </mergeCells>
  <pageMargins left="0.196850393700787" right="0.15748031496063" top="0.15748031496063" bottom="9.8425196850393706E-2" header="0.31496062992126" footer="0.31496062992126"/>
  <pageSetup paperSize="9" orientation="portrait" verticalDpi="300"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R56"/>
  <sheetViews>
    <sheetView view="pageBreakPreview" zoomScale="60" zoomScaleNormal="90" workbookViewId="0">
      <selection sqref="A1:P1"/>
    </sheetView>
  </sheetViews>
  <sheetFormatPr defaultRowHeight="15"/>
  <cols>
    <col min="1" max="11" width="9.109375" style="188"/>
    <col min="12" max="12" width="11.88671875" style="188" customWidth="1"/>
    <col min="13" max="16" width="9.109375" style="188"/>
    <col min="17" max="17" width="10.33203125" style="188" bestFit="1" customWidth="1"/>
    <col min="18" max="267" width="9.109375" style="188"/>
    <col min="268" max="268" width="11.88671875" style="188" customWidth="1"/>
    <col min="269" max="523" width="9.109375" style="188"/>
    <col min="524" max="524" width="11.88671875" style="188" customWidth="1"/>
    <col min="525" max="779" width="9.109375" style="188"/>
    <col min="780" max="780" width="11.88671875" style="188" customWidth="1"/>
    <col min="781" max="1035" width="9.109375" style="188"/>
    <col min="1036" max="1036" width="11.88671875" style="188" customWidth="1"/>
    <col min="1037" max="1291" width="9.109375" style="188"/>
    <col min="1292" max="1292" width="11.88671875" style="188" customWidth="1"/>
    <col min="1293" max="1547" width="9.109375" style="188"/>
    <col min="1548" max="1548" width="11.88671875" style="188" customWidth="1"/>
    <col min="1549" max="1803" width="9.109375" style="188"/>
    <col min="1804" max="1804" width="11.88671875" style="188" customWidth="1"/>
    <col min="1805" max="2059" width="9.109375" style="188"/>
    <col min="2060" max="2060" width="11.88671875" style="188" customWidth="1"/>
    <col min="2061" max="2315" width="9.109375" style="188"/>
    <col min="2316" max="2316" width="11.88671875" style="188" customWidth="1"/>
    <col min="2317" max="2571" width="9.109375" style="188"/>
    <col min="2572" max="2572" width="11.88671875" style="188" customWidth="1"/>
    <col min="2573" max="2827" width="9.109375" style="188"/>
    <col min="2828" max="2828" width="11.88671875" style="188" customWidth="1"/>
    <col min="2829" max="3083" width="9.109375" style="188"/>
    <col min="3084" max="3084" width="11.88671875" style="188" customWidth="1"/>
    <col min="3085" max="3339" width="9.109375" style="188"/>
    <col min="3340" max="3340" width="11.88671875" style="188" customWidth="1"/>
    <col min="3341" max="3595" width="9.109375" style="188"/>
    <col min="3596" max="3596" width="11.88671875" style="188" customWidth="1"/>
    <col min="3597" max="3851" width="9.109375" style="188"/>
    <col min="3852" max="3852" width="11.88671875" style="188" customWidth="1"/>
    <col min="3853" max="4107" width="9.109375" style="188"/>
    <col min="4108" max="4108" width="11.88671875" style="188" customWidth="1"/>
    <col min="4109" max="4363" width="9.109375" style="188"/>
    <col min="4364" max="4364" width="11.88671875" style="188" customWidth="1"/>
    <col min="4365" max="4619" width="9.109375" style="188"/>
    <col min="4620" max="4620" width="11.88671875" style="188" customWidth="1"/>
    <col min="4621" max="4875" width="9.109375" style="188"/>
    <col min="4876" max="4876" width="11.88671875" style="188" customWidth="1"/>
    <col min="4877" max="5131" width="9.109375" style="188"/>
    <col min="5132" max="5132" width="11.88671875" style="188" customWidth="1"/>
    <col min="5133" max="5387" width="9.109375" style="188"/>
    <col min="5388" max="5388" width="11.88671875" style="188" customWidth="1"/>
    <col min="5389" max="5643" width="9.109375" style="188"/>
    <col min="5644" max="5644" width="11.88671875" style="188" customWidth="1"/>
    <col min="5645" max="5899" width="9.109375" style="188"/>
    <col min="5900" max="5900" width="11.88671875" style="188" customWidth="1"/>
    <col min="5901" max="6155" width="9.109375" style="188"/>
    <col min="6156" max="6156" width="11.88671875" style="188" customWidth="1"/>
    <col min="6157" max="6411" width="9.109375" style="188"/>
    <col min="6412" max="6412" width="11.88671875" style="188" customWidth="1"/>
    <col min="6413" max="6667" width="9.109375" style="188"/>
    <col min="6668" max="6668" width="11.88671875" style="188" customWidth="1"/>
    <col min="6669" max="6923" width="9.109375" style="188"/>
    <col min="6924" max="6924" width="11.88671875" style="188" customWidth="1"/>
    <col min="6925" max="7179" width="9.109375" style="188"/>
    <col min="7180" max="7180" width="11.88671875" style="188" customWidth="1"/>
    <col min="7181" max="7435" width="9.109375" style="188"/>
    <col min="7436" max="7436" width="11.88671875" style="188" customWidth="1"/>
    <col min="7437" max="7691" width="9.109375" style="188"/>
    <col min="7692" max="7692" width="11.88671875" style="188" customWidth="1"/>
    <col min="7693" max="7947" width="9.109375" style="188"/>
    <col min="7948" max="7948" width="11.88671875" style="188" customWidth="1"/>
    <col min="7949" max="8203" width="9.109375" style="188"/>
    <col min="8204" max="8204" width="11.88671875" style="188" customWidth="1"/>
    <col min="8205" max="8459" width="9.109375" style="188"/>
    <col min="8460" max="8460" width="11.88671875" style="188" customWidth="1"/>
    <col min="8461" max="8715" width="9.109375" style="188"/>
    <col min="8716" max="8716" width="11.88671875" style="188" customWidth="1"/>
    <col min="8717" max="8971" width="9.109375" style="188"/>
    <col min="8972" max="8972" width="11.88671875" style="188" customWidth="1"/>
    <col min="8973" max="9227" width="9.109375" style="188"/>
    <col min="9228" max="9228" width="11.88671875" style="188" customWidth="1"/>
    <col min="9229" max="9483" width="9.109375" style="188"/>
    <col min="9484" max="9484" width="11.88671875" style="188" customWidth="1"/>
    <col min="9485" max="9739" width="9.109375" style="188"/>
    <col min="9740" max="9740" width="11.88671875" style="188" customWidth="1"/>
    <col min="9741" max="9995" width="9.109375" style="188"/>
    <col min="9996" max="9996" width="11.88671875" style="188" customWidth="1"/>
    <col min="9997" max="10251" width="9.109375" style="188"/>
    <col min="10252" max="10252" width="11.88671875" style="188" customWidth="1"/>
    <col min="10253" max="10507" width="9.109375" style="188"/>
    <col min="10508" max="10508" width="11.88671875" style="188" customWidth="1"/>
    <col min="10509" max="10763" width="9.109375" style="188"/>
    <col min="10764" max="10764" width="11.88671875" style="188" customWidth="1"/>
    <col min="10765" max="11019" width="9.109375" style="188"/>
    <col min="11020" max="11020" width="11.88671875" style="188" customWidth="1"/>
    <col min="11021" max="11275" width="9.109375" style="188"/>
    <col min="11276" max="11276" width="11.88671875" style="188" customWidth="1"/>
    <col min="11277" max="11531" width="9.109375" style="188"/>
    <col min="11532" max="11532" width="11.88671875" style="188" customWidth="1"/>
    <col min="11533" max="11787" width="9.109375" style="188"/>
    <col min="11788" max="11788" width="11.88671875" style="188" customWidth="1"/>
    <col min="11789" max="12043" width="9.109375" style="188"/>
    <col min="12044" max="12044" width="11.88671875" style="188" customWidth="1"/>
    <col min="12045" max="12299" width="9.109375" style="188"/>
    <col min="12300" max="12300" width="11.88671875" style="188" customWidth="1"/>
    <col min="12301" max="12555" width="9.109375" style="188"/>
    <col min="12556" max="12556" width="11.88671875" style="188" customWidth="1"/>
    <col min="12557" max="12811" width="9.109375" style="188"/>
    <col min="12812" max="12812" width="11.88671875" style="188" customWidth="1"/>
    <col min="12813" max="13067" width="9.109375" style="188"/>
    <col min="13068" max="13068" width="11.88671875" style="188" customWidth="1"/>
    <col min="13069" max="13323" width="9.109375" style="188"/>
    <col min="13324" max="13324" width="11.88671875" style="188" customWidth="1"/>
    <col min="13325" max="13579" width="9.109375" style="188"/>
    <col min="13580" max="13580" width="11.88671875" style="188" customWidth="1"/>
    <col min="13581" max="13835" width="9.109375" style="188"/>
    <col min="13836" max="13836" width="11.88671875" style="188" customWidth="1"/>
    <col min="13837" max="14091" width="9.109375" style="188"/>
    <col min="14092" max="14092" width="11.88671875" style="188" customWidth="1"/>
    <col min="14093" max="14347" width="9.109375" style="188"/>
    <col min="14348" max="14348" width="11.88671875" style="188" customWidth="1"/>
    <col min="14349" max="14603" width="9.109375" style="188"/>
    <col min="14604" max="14604" width="11.88671875" style="188" customWidth="1"/>
    <col min="14605" max="14859" width="9.109375" style="188"/>
    <col min="14860" max="14860" width="11.88671875" style="188" customWidth="1"/>
    <col min="14861" max="15115" width="9.109375" style="188"/>
    <col min="15116" max="15116" width="11.88671875" style="188" customWidth="1"/>
    <col min="15117" max="15371" width="9.109375" style="188"/>
    <col min="15372" max="15372" width="11.88671875" style="188" customWidth="1"/>
    <col min="15373" max="15627" width="9.109375" style="188"/>
    <col min="15628" max="15628" width="11.88671875" style="188" customWidth="1"/>
    <col min="15629" max="15883" width="9.109375" style="188"/>
    <col min="15884" max="15884" width="11.88671875" style="188" customWidth="1"/>
    <col min="15885" max="16139" width="9.109375" style="188"/>
    <col min="16140" max="16140" width="11.88671875" style="188" customWidth="1"/>
    <col min="16141" max="16384" width="9.109375" style="188"/>
  </cols>
  <sheetData>
    <row r="1" spans="1:17" ht="21">
      <c r="A1" s="1644" t="s">
        <v>621</v>
      </c>
      <c r="B1" s="1644"/>
      <c r="C1" s="1644"/>
      <c r="D1" s="1644"/>
      <c r="E1" s="1644"/>
      <c r="F1" s="1644"/>
      <c r="G1" s="1644"/>
      <c r="H1" s="1644"/>
      <c r="I1" s="1644"/>
      <c r="J1" s="1644"/>
      <c r="K1" s="1644"/>
      <c r="L1" s="1644"/>
      <c r="M1" s="1644"/>
      <c r="N1" s="1644"/>
      <c r="O1" s="1644"/>
      <c r="P1" s="1644"/>
    </row>
    <row r="2" spans="1:17" ht="17.399999999999999">
      <c r="A2" s="1645" t="s">
        <v>622</v>
      </c>
      <c r="B2" s="1645"/>
      <c r="C2" s="1645"/>
      <c r="D2" s="1645"/>
      <c r="E2" s="1645"/>
      <c r="F2" s="1645"/>
      <c r="G2" s="1645"/>
      <c r="H2" s="1645"/>
      <c r="I2" s="1645"/>
      <c r="J2" s="1645"/>
      <c r="K2" s="1645"/>
      <c r="L2" s="1645"/>
      <c r="M2" s="1645"/>
      <c r="N2" s="1645"/>
      <c r="O2" s="1645"/>
      <c r="P2" s="1645"/>
    </row>
    <row r="3" spans="1:17" ht="17.399999999999999">
      <c r="A3" s="189" t="s">
        <v>623</v>
      </c>
      <c r="D3" s="189" t="s">
        <v>624</v>
      </c>
    </row>
    <row r="4" spans="1:17" ht="17.399999999999999">
      <c r="D4" s="189"/>
    </row>
    <row r="5" spans="1:17" ht="17.399999999999999">
      <c r="D5" s="189" t="s">
        <v>625</v>
      </c>
      <c r="H5" s="189" t="s">
        <v>626</v>
      </c>
    </row>
    <row r="7" spans="1:17" ht="17.399999999999999">
      <c r="B7" s="189" t="s">
        <v>627</v>
      </c>
      <c r="C7" s="189"/>
      <c r="D7" s="189"/>
      <c r="E7" s="189"/>
      <c r="F7" s="190" t="s">
        <v>908</v>
      </c>
      <c r="G7" s="189"/>
      <c r="H7" s="189"/>
      <c r="I7" s="189"/>
      <c r="O7" s="188" t="s">
        <v>628</v>
      </c>
    </row>
    <row r="8" spans="1:17" ht="21">
      <c r="B8" s="189" t="s">
        <v>629</v>
      </c>
      <c r="C8" s="189"/>
      <c r="D8" s="189"/>
      <c r="E8" s="189"/>
      <c r="F8" s="277" t="str">
        <f>'Leave incash'!J77</f>
        <v>पंचायत समिती</v>
      </c>
      <c r="G8" s="189"/>
      <c r="H8" s="189"/>
      <c r="J8" s="189" t="str">
        <f>'Pension form'!G4</f>
        <v>कळवण</v>
      </c>
    </row>
    <row r="9" spans="1:17" ht="15.6" thickBot="1">
      <c r="A9" s="191"/>
      <c r="B9" s="191"/>
      <c r="C9" s="191"/>
      <c r="D9" s="191"/>
      <c r="E9" s="191"/>
      <c r="F9" s="191"/>
      <c r="G9" s="191"/>
      <c r="H9" s="191"/>
      <c r="I9" s="191"/>
      <c r="J9" s="191"/>
      <c r="K9" s="191"/>
      <c r="L9" s="191"/>
      <c r="M9" s="191"/>
      <c r="N9" s="191"/>
      <c r="O9" s="191"/>
      <c r="P9" s="191"/>
    </row>
    <row r="10" spans="1:17" ht="15.6">
      <c r="F10" s="192"/>
      <c r="I10" s="193" t="s">
        <v>630</v>
      </c>
    </row>
    <row r="11" spans="1:17" ht="15.6" thickBot="1">
      <c r="A11" s="191"/>
      <c r="B11" s="191" t="s">
        <v>631</v>
      </c>
      <c r="C11" s="191"/>
      <c r="D11" s="191"/>
      <c r="E11" s="191"/>
      <c r="F11" s="194" t="s">
        <v>632</v>
      </c>
    </row>
    <row r="12" spans="1:17" ht="15.6" thickBot="1">
      <c r="A12" s="195"/>
      <c r="B12" s="195"/>
      <c r="C12" s="195"/>
      <c r="D12" s="195"/>
      <c r="E12" s="195"/>
      <c r="F12" s="194" t="s">
        <v>633</v>
      </c>
    </row>
    <row r="13" spans="1:17" ht="15.6" thickBot="1">
      <c r="F13" s="194" t="s">
        <v>634</v>
      </c>
      <c r="J13" s="196"/>
      <c r="K13" s="197"/>
      <c r="L13" s="198"/>
      <c r="N13" s="191" t="s">
        <v>635</v>
      </c>
      <c r="O13" s="191"/>
    </row>
    <row r="14" spans="1:17" ht="15.6" thickBot="1">
      <c r="A14" s="191"/>
      <c r="B14" s="191"/>
      <c r="C14" s="191"/>
      <c r="D14" s="191"/>
      <c r="E14" s="191"/>
      <c r="F14" s="194" t="s">
        <v>636</v>
      </c>
      <c r="J14" s="199"/>
      <c r="K14" s="195"/>
      <c r="L14" s="200"/>
      <c r="N14" s="188" t="s">
        <v>637</v>
      </c>
    </row>
    <row r="15" spans="1:17">
      <c r="A15" s="195"/>
      <c r="B15" s="195"/>
      <c r="C15" s="195"/>
      <c r="D15" s="195"/>
      <c r="E15" s="195"/>
      <c r="F15" s="194" t="s">
        <v>638</v>
      </c>
      <c r="J15" s="199"/>
      <c r="K15" s="195"/>
      <c r="L15" s="200"/>
    </row>
    <row r="16" spans="1:17" ht="16.2" thickBot="1">
      <c r="F16" s="194" t="s">
        <v>639</v>
      </c>
      <c r="J16" s="201"/>
      <c r="K16" s="191"/>
      <c r="L16" s="202"/>
      <c r="N16" s="193" t="s">
        <v>640</v>
      </c>
      <c r="Q16" s="193">
        <f>N34</f>
        <v>1006500</v>
      </c>
    </row>
    <row r="17" spans="1:18" ht="15.6">
      <c r="F17" s="194" t="s">
        <v>641</v>
      </c>
      <c r="L17" s="193" t="str">
        <f>Sum!B4</f>
        <v>Rupees seven lakhs nine thousand five hundred ninety and paise nil only</v>
      </c>
    </row>
    <row r="18" spans="1:18" ht="15.6" thickBot="1">
      <c r="A18" s="191"/>
      <c r="B18" s="191"/>
      <c r="C18" s="191"/>
      <c r="D18" s="191"/>
      <c r="E18" s="191"/>
      <c r="F18" s="203"/>
      <c r="G18" s="191"/>
      <c r="H18" s="191"/>
      <c r="I18" s="191"/>
      <c r="J18" s="191"/>
      <c r="K18" s="191"/>
      <c r="L18" s="191"/>
      <c r="M18" s="191"/>
      <c r="N18" s="191"/>
      <c r="O18" s="191"/>
      <c r="P18" s="191"/>
    </row>
    <row r="19" spans="1:18" ht="15.6" thickBot="1">
      <c r="A19" s="1635" t="s">
        <v>642</v>
      </c>
      <c r="B19" s="1636"/>
      <c r="C19" s="1635" t="s">
        <v>643</v>
      </c>
      <c r="D19" s="1635"/>
      <c r="E19" s="1635"/>
      <c r="F19" s="1635"/>
      <c r="G19" s="1635"/>
      <c r="H19" s="1635"/>
      <c r="I19" s="1635"/>
      <c r="J19" s="1636"/>
      <c r="K19" s="1642" t="s">
        <v>644</v>
      </c>
      <c r="L19" s="1636"/>
      <c r="M19" s="1621" t="s">
        <v>645</v>
      </c>
      <c r="N19" s="1621"/>
      <c r="O19" s="1621"/>
      <c r="P19" s="1621"/>
    </row>
    <row r="20" spans="1:18" ht="15.6">
      <c r="A20" s="195"/>
      <c r="B20" s="204"/>
      <c r="C20" s="195"/>
      <c r="D20" s="195"/>
      <c r="E20" s="195"/>
      <c r="F20" s="195"/>
      <c r="G20" s="195"/>
      <c r="H20" s="195"/>
      <c r="I20" s="195"/>
      <c r="J20" s="204"/>
      <c r="K20" s="205"/>
      <c r="L20" s="204"/>
      <c r="M20" s="188" t="s">
        <v>646</v>
      </c>
      <c r="R20" s="206" t="s">
        <v>1026</v>
      </c>
    </row>
    <row r="21" spans="1:18" ht="15.6">
      <c r="A21" s="195"/>
      <c r="B21" s="204"/>
      <c r="C21" s="195"/>
      <c r="D21" s="195"/>
      <c r="E21" s="195"/>
      <c r="F21" s="195"/>
      <c r="G21" s="195"/>
      <c r="H21" s="195"/>
      <c r="I21" s="195"/>
      <c r="J21" s="204"/>
      <c r="K21" s="205"/>
      <c r="L21" s="204"/>
      <c r="N21" s="188" t="s">
        <v>647</v>
      </c>
      <c r="R21" s="206" t="s">
        <v>1027</v>
      </c>
    </row>
    <row r="22" spans="1:18" ht="15.6" thickBot="1">
      <c r="A22" s="191"/>
      <c r="B22" s="207"/>
      <c r="C22" s="191"/>
      <c r="D22" s="191"/>
      <c r="E22" s="191"/>
      <c r="F22" s="191"/>
      <c r="G22" s="191"/>
      <c r="H22" s="191"/>
      <c r="I22" s="191"/>
      <c r="J22" s="207"/>
      <c r="K22" s="203"/>
      <c r="L22" s="207"/>
      <c r="M22" s="191"/>
      <c r="N22" s="191"/>
      <c r="O22" s="191"/>
      <c r="P22" s="191"/>
    </row>
    <row r="23" spans="1:18" ht="17.399999999999999">
      <c r="A23" s="1635">
        <v>1</v>
      </c>
      <c r="B23" s="1636"/>
      <c r="C23" s="193" t="s">
        <v>648</v>
      </c>
      <c r="J23" s="208"/>
      <c r="K23" s="1642">
        <v>5</v>
      </c>
      <c r="L23" s="1636"/>
      <c r="N23" s="1643">
        <f>Inn!E36-Inn!E37</f>
        <v>671000</v>
      </c>
      <c r="O23" s="1643"/>
    </row>
    <row r="24" spans="1:18" ht="17.399999999999999">
      <c r="A24" s="1629">
        <v>2</v>
      </c>
      <c r="B24" s="1630"/>
      <c r="C24" s="188" t="s">
        <v>649</v>
      </c>
      <c r="J24" s="204"/>
      <c r="K24" s="1631">
        <v>4</v>
      </c>
      <c r="L24" s="1630"/>
      <c r="N24" s="1632">
        <f>Inn!D36</f>
        <v>0</v>
      </c>
      <c r="O24" s="1632"/>
    </row>
    <row r="25" spans="1:18" ht="17.399999999999999">
      <c r="A25" s="1629">
        <v>3</v>
      </c>
      <c r="B25" s="1630"/>
      <c r="C25" s="193" t="s">
        <v>650</v>
      </c>
      <c r="J25" s="204"/>
      <c r="K25" s="1631">
        <v>3</v>
      </c>
      <c r="L25" s="1630"/>
      <c r="N25" s="1632">
        <f>Inn!C36+Inn!C37+Inn!C38</f>
        <v>0</v>
      </c>
      <c r="O25" s="1632"/>
    </row>
    <row r="26" spans="1:18" ht="17.399999999999999">
      <c r="A26" s="1629">
        <v>4</v>
      </c>
      <c r="B26" s="1630"/>
      <c r="C26" s="188" t="s">
        <v>651</v>
      </c>
      <c r="J26" s="204"/>
      <c r="K26" s="1631">
        <v>7</v>
      </c>
      <c r="L26" s="1630"/>
      <c r="N26" s="1632">
        <f>Inn!G36</f>
        <v>0</v>
      </c>
      <c r="O26" s="1632"/>
    </row>
    <row r="27" spans="1:18" ht="17.399999999999999">
      <c r="A27" s="1629">
        <v>5</v>
      </c>
      <c r="B27" s="1630"/>
      <c r="C27" s="188" t="s">
        <v>652</v>
      </c>
      <c r="J27" s="204"/>
      <c r="K27" s="1631">
        <v>11</v>
      </c>
      <c r="L27" s="1630"/>
      <c r="N27" s="1632">
        <f>Inn!K36</f>
        <v>0</v>
      </c>
      <c r="O27" s="1632"/>
    </row>
    <row r="28" spans="1:18" ht="17.399999999999999">
      <c r="A28" s="1629">
        <v>6</v>
      </c>
      <c r="B28" s="1630"/>
      <c r="C28" s="188" t="s">
        <v>653</v>
      </c>
      <c r="J28" s="204"/>
      <c r="K28" s="1631">
        <v>6</v>
      </c>
      <c r="L28" s="1630"/>
      <c r="N28" s="1632">
        <f>Inn!F36+Inn!F37</f>
        <v>335500</v>
      </c>
      <c r="O28" s="1632"/>
    </row>
    <row r="29" spans="1:18" ht="17.399999999999999">
      <c r="A29" s="1629">
        <v>7</v>
      </c>
      <c r="B29" s="1630"/>
      <c r="C29" s="188" t="s">
        <v>654</v>
      </c>
      <c r="J29" s="204"/>
      <c r="K29" s="1631">
        <v>8</v>
      </c>
      <c r="L29" s="1630"/>
      <c r="N29" s="1632">
        <f>Inn!H36</f>
        <v>0</v>
      </c>
      <c r="O29" s="1632"/>
    </row>
    <row r="30" spans="1:18" ht="17.399999999999999">
      <c r="A30" s="1629">
        <v>8</v>
      </c>
      <c r="B30" s="1630"/>
      <c r="C30" s="188" t="s">
        <v>655</v>
      </c>
      <c r="J30" s="204"/>
      <c r="K30" s="1631">
        <v>11</v>
      </c>
      <c r="L30" s="1630"/>
      <c r="N30" s="1632">
        <v>0</v>
      </c>
      <c r="O30" s="1632"/>
    </row>
    <row r="31" spans="1:18" ht="17.399999999999999">
      <c r="A31" s="1629">
        <v>9</v>
      </c>
      <c r="B31" s="1630"/>
      <c r="C31" s="188" t="s">
        <v>656</v>
      </c>
      <c r="J31" s="204"/>
      <c r="K31" s="1631">
        <v>9</v>
      </c>
      <c r="L31" s="1630"/>
      <c r="N31" s="1632">
        <f>Inn!I36</f>
        <v>0</v>
      </c>
      <c r="O31" s="1632"/>
    </row>
    <row r="32" spans="1:18" ht="17.399999999999999">
      <c r="A32" s="1629">
        <v>10</v>
      </c>
      <c r="B32" s="1630"/>
      <c r="C32" s="188" t="s">
        <v>657</v>
      </c>
      <c r="J32" s="204"/>
      <c r="K32" s="1631">
        <v>9</v>
      </c>
      <c r="L32" s="1630"/>
      <c r="N32" s="1632">
        <v>0</v>
      </c>
      <c r="O32" s="1632"/>
    </row>
    <row r="33" spans="1:16" ht="18" thickBot="1">
      <c r="A33" s="1640">
        <v>11</v>
      </c>
      <c r="B33" s="1634"/>
      <c r="C33" s="191" t="s">
        <v>658</v>
      </c>
      <c r="D33" s="191"/>
      <c r="E33" s="191"/>
      <c r="F33" s="191"/>
      <c r="G33" s="191"/>
      <c r="H33" s="191"/>
      <c r="I33" s="191"/>
      <c r="J33" s="207"/>
      <c r="K33" s="1633">
        <v>6</v>
      </c>
      <c r="L33" s="1634"/>
      <c r="M33" s="191"/>
      <c r="N33" s="1641" t="str">
        <f>Inn!F38</f>
        <v xml:space="preserve"> </v>
      </c>
      <c r="O33" s="1641"/>
      <c r="P33" s="191"/>
    </row>
    <row r="34" spans="1:16" ht="18" thickBot="1">
      <c r="A34" s="1621">
        <v>12</v>
      </c>
      <c r="B34" s="1622"/>
      <c r="C34" s="209" t="s">
        <v>659</v>
      </c>
      <c r="D34" s="210"/>
      <c r="E34" s="210"/>
      <c r="F34" s="210"/>
      <c r="G34" s="210"/>
      <c r="H34" s="210"/>
      <c r="I34" s="210"/>
      <c r="J34" s="211"/>
      <c r="K34" s="1623">
        <v>12</v>
      </c>
      <c r="L34" s="1622"/>
      <c r="M34" s="210"/>
      <c r="N34" s="1624">
        <f>SUM(N23:O33)</f>
        <v>1006500</v>
      </c>
      <c r="O34" s="1624"/>
      <c r="P34" s="210"/>
    </row>
    <row r="35" spans="1:16">
      <c r="A35" s="1635" t="s">
        <v>61</v>
      </c>
      <c r="B35" s="1636"/>
      <c r="C35" s="188" t="s">
        <v>660</v>
      </c>
      <c r="J35" s="208"/>
      <c r="K35" s="1637"/>
      <c r="L35" s="1638"/>
      <c r="N35" s="1639"/>
      <c r="O35" s="1639"/>
    </row>
    <row r="36" spans="1:16" ht="17.399999999999999">
      <c r="A36" s="1629">
        <v>1</v>
      </c>
      <c r="B36" s="1630"/>
      <c r="C36" s="188" t="s">
        <v>661</v>
      </c>
      <c r="J36" s="204"/>
      <c r="K36" s="1631" t="s">
        <v>662</v>
      </c>
      <c r="L36" s="1630"/>
      <c r="N36" s="1632">
        <f>Inn!O36+Inn!O37+Inn!O38</f>
        <v>0</v>
      </c>
      <c r="O36" s="1632"/>
    </row>
    <row r="37" spans="1:16" ht="17.399999999999999">
      <c r="A37" s="1629">
        <v>2</v>
      </c>
      <c r="B37" s="1630"/>
      <c r="C37" s="188" t="s">
        <v>663</v>
      </c>
      <c r="J37" s="204"/>
      <c r="K37" s="1631">
        <v>17</v>
      </c>
      <c r="L37" s="1630"/>
      <c r="N37" s="1632">
        <f>Inn!R36</f>
        <v>0</v>
      </c>
      <c r="O37" s="1632"/>
    </row>
    <row r="38" spans="1:16" ht="17.399999999999999">
      <c r="A38" s="1629">
        <v>3</v>
      </c>
      <c r="B38" s="1630"/>
      <c r="C38" s="188" t="s">
        <v>664</v>
      </c>
      <c r="J38" s="204"/>
      <c r="K38" s="1631">
        <v>18</v>
      </c>
      <c r="L38" s="1630"/>
      <c r="N38" s="1632">
        <f>Inn!S38</f>
        <v>0</v>
      </c>
      <c r="O38" s="1632"/>
    </row>
    <row r="39" spans="1:16" ht="17.399999999999999">
      <c r="A39" s="1629">
        <v>4</v>
      </c>
      <c r="B39" s="1630"/>
      <c r="C39" s="188" t="s">
        <v>665</v>
      </c>
      <c r="J39" s="204"/>
      <c r="K39" s="1631">
        <v>20</v>
      </c>
      <c r="L39" s="1630"/>
      <c r="N39" s="1632">
        <f>Inn!U36+Inn!U37</f>
        <v>0</v>
      </c>
      <c r="O39" s="1632"/>
    </row>
    <row r="40" spans="1:16" ht="17.399999999999999">
      <c r="A40" s="1629">
        <v>5</v>
      </c>
      <c r="B40" s="1630"/>
      <c r="C40" s="188" t="s">
        <v>666</v>
      </c>
      <c r="J40" s="204"/>
      <c r="K40" s="1631">
        <v>18</v>
      </c>
      <c r="L40" s="1630"/>
      <c r="N40" s="1632">
        <f>Inn!S37</f>
        <v>0</v>
      </c>
      <c r="O40" s="1632"/>
    </row>
    <row r="41" spans="1:16" ht="17.399999999999999">
      <c r="A41" s="1629">
        <v>6</v>
      </c>
      <c r="B41" s="1630"/>
      <c r="C41" s="188" t="s">
        <v>667</v>
      </c>
      <c r="J41" s="204"/>
      <c r="K41" s="1631">
        <v>18</v>
      </c>
      <c r="L41" s="1630"/>
      <c r="N41" s="1632">
        <f>Inn!S36</f>
        <v>0</v>
      </c>
      <c r="O41" s="1632"/>
    </row>
    <row r="42" spans="1:16" ht="17.399999999999999">
      <c r="A42" s="1629">
        <v>7</v>
      </c>
      <c r="B42" s="1630"/>
      <c r="C42" s="188" t="s">
        <v>668</v>
      </c>
      <c r="J42" s="204"/>
      <c r="K42" s="1631">
        <v>21</v>
      </c>
      <c r="L42" s="1630"/>
      <c r="N42" s="1632">
        <f>Inn!V36</f>
        <v>0</v>
      </c>
      <c r="O42" s="1632"/>
    </row>
    <row r="43" spans="1:16" ht="17.399999999999999">
      <c r="A43" s="1629">
        <v>8</v>
      </c>
      <c r="B43" s="1630"/>
      <c r="C43" s="188" t="s">
        <v>669</v>
      </c>
      <c r="J43" s="204"/>
      <c r="K43" s="1631">
        <v>19</v>
      </c>
      <c r="L43" s="1630"/>
      <c r="N43" s="1632">
        <f>Inn!T36</f>
        <v>0</v>
      </c>
      <c r="O43" s="1632"/>
    </row>
    <row r="44" spans="1:16" ht="17.399999999999999">
      <c r="A44" s="1629">
        <v>9</v>
      </c>
      <c r="B44" s="1630"/>
      <c r="C44" s="188" t="s">
        <v>670</v>
      </c>
      <c r="J44" s="204"/>
      <c r="K44" s="1631">
        <v>19</v>
      </c>
      <c r="L44" s="1630"/>
      <c r="N44" s="1632">
        <f>Inn!T37</f>
        <v>0</v>
      </c>
      <c r="O44" s="1632"/>
    </row>
    <row r="45" spans="1:16" ht="17.399999999999999">
      <c r="A45" s="1629">
        <v>10</v>
      </c>
      <c r="B45" s="1630"/>
      <c r="C45" s="188" t="s">
        <v>671</v>
      </c>
      <c r="J45" s="204"/>
      <c r="K45" s="1631">
        <v>19</v>
      </c>
      <c r="L45" s="1630"/>
      <c r="N45" s="1632">
        <f>Inn!T38+Inn!T39</f>
        <v>0</v>
      </c>
      <c r="O45" s="1632"/>
    </row>
    <row r="46" spans="1:16" ht="17.399999999999999">
      <c r="A46" s="1629">
        <v>11</v>
      </c>
      <c r="B46" s="1630"/>
      <c r="C46" s="188" t="s">
        <v>672</v>
      </c>
      <c r="J46" s="204"/>
      <c r="K46" s="1631">
        <v>15</v>
      </c>
      <c r="L46" s="1630"/>
      <c r="N46" s="1632">
        <f>Inn!P37</f>
        <v>0</v>
      </c>
      <c r="O46" s="1632"/>
    </row>
    <row r="47" spans="1:16" ht="17.399999999999999">
      <c r="A47" s="1629">
        <v>12</v>
      </c>
      <c r="B47" s="1630"/>
      <c r="C47" s="188" t="s">
        <v>673</v>
      </c>
      <c r="J47" s="204"/>
      <c r="K47" s="1631">
        <v>15</v>
      </c>
      <c r="L47" s="1630"/>
      <c r="N47" s="1632">
        <f>Inn!P38</f>
        <v>0</v>
      </c>
      <c r="O47" s="1632"/>
    </row>
    <row r="48" spans="1:16" ht="17.399999999999999">
      <c r="A48" s="1629">
        <v>13</v>
      </c>
      <c r="B48" s="1630"/>
      <c r="C48" s="188" t="s">
        <v>674</v>
      </c>
      <c r="J48" s="204"/>
      <c r="K48" s="1631">
        <v>22</v>
      </c>
      <c r="L48" s="1630"/>
      <c r="N48" s="1632">
        <f>Inn!W36</f>
        <v>0</v>
      </c>
      <c r="O48" s="1632"/>
    </row>
    <row r="49" spans="1:16" ht="17.399999999999999">
      <c r="A49" s="1629">
        <v>14</v>
      </c>
      <c r="B49" s="1630"/>
      <c r="C49" s="188" t="s">
        <v>675</v>
      </c>
      <c r="J49" s="204"/>
      <c r="K49" s="1631">
        <v>15</v>
      </c>
      <c r="L49" s="1630"/>
      <c r="N49" s="1632">
        <f>Inn!P36</f>
        <v>0</v>
      </c>
      <c r="O49" s="1632"/>
    </row>
    <row r="50" spans="1:16" ht="18" thickBot="1">
      <c r="A50" s="1629">
        <v>15</v>
      </c>
      <c r="B50" s="1630"/>
      <c r="C50" s="188" t="s">
        <v>676</v>
      </c>
      <c r="J50" s="204"/>
      <c r="K50" s="1633">
        <v>16</v>
      </c>
      <c r="L50" s="1634"/>
      <c r="N50" s="1632">
        <v>0</v>
      </c>
      <c r="O50" s="1632"/>
    </row>
    <row r="51" spans="1:16" ht="18" thickBot="1">
      <c r="A51" s="1621">
        <v>16</v>
      </c>
      <c r="B51" s="1622"/>
      <c r="C51" s="210" t="s">
        <v>677</v>
      </c>
      <c r="D51" s="210"/>
      <c r="E51" s="210"/>
      <c r="F51" s="210"/>
      <c r="G51" s="210"/>
      <c r="H51" s="210"/>
      <c r="I51" s="210"/>
      <c r="J51" s="211"/>
      <c r="K51" s="1625"/>
      <c r="L51" s="1626"/>
      <c r="M51" s="210"/>
      <c r="N51" s="1624">
        <f>SUM(N36:O50)</f>
        <v>0</v>
      </c>
      <c r="O51" s="1624"/>
      <c r="P51" s="210"/>
    </row>
    <row r="52" spans="1:16" ht="18" thickBot="1">
      <c r="A52" s="1621">
        <v>17</v>
      </c>
      <c r="B52" s="1622"/>
      <c r="C52" s="210" t="s">
        <v>678</v>
      </c>
      <c r="D52" s="210"/>
      <c r="E52" s="210"/>
      <c r="F52" s="210"/>
      <c r="G52" s="210"/>
      <c r="H52" s="210"/>
      <c r="I52" s="210"/>
      <c r="J52" s="211"/>
      <c r="K52" s="1627"/>
      <c r="L52" s="1628"/>
      <c r="M52" s="210"/>
      <c r="N52" s="1624">
        <v>0</v>
      </c>
      <c r="O52" s="1624"/>
      <c r="P52" s="210"/>
    </row>
    <row r="53" spans="1:16" ht="18" thickBot="1">
      <c r="A53" s="1621">
        <v>18</v>
      </c>
      <c r="B53" s="1622"/>
      <c r="C53" s="210" t="s">
        <v>679</v>
      </c>
      <c r="D53" s="210"/>
      <c r="E53" s="210"/>
      <c r="F53" s="210"/>
      <c r="G53" s="210"/>
      <c r="H53" s="210"/>
      <c r="I53" s="210"/>
      <c r="J53" s="211"/>
      <c r="K53" s="1623">
        <v>23</v>
      </c>
      <c r="L53" s="1622"/>
      <c r="M53" s="210"/>
      <c r="N53" s="1624">
        <f>N51+N52</f>
        <v>0</v>
      </c>
      <c r="O53" s="1624"/>
      <c r="P53" s="210"/>
    </row>
    <row r="54" spans="1:16" ht="18" thickBot="1">
      <c r="A54" s="191"/>
      <c r="B54" s="207"/>
      <c r="C54" s="191" t="s">
        <v>680</v>
      </c>
      <c r="D54" s="191"/>
      <c r="E54" s="191"/>
      <c r="F54" s="191"/>
      <c r="G54" s="191"/>
      <c r="H54" s="191"/>
      <c r="I54" s="191"/>
      <c r="J54" s="207"/>
      <c r="K54" s="1623">
        <v>24</v>
      </c>
      <c r="L54" s="1622"/>
      <c r="M54" s="191"/>
      <c r="N54" s="1624">
        <f>N34-N53</f>
        <v>1006500</v>
      </c>
      <c r="O54" s="1624"/>
      <c r="P54" s="191"/>
    </row>
    <row r="55" spans="1:16">
      <c r="B55" s="188" t="s">
        <v>681</v>
      </c>
    </row>
    <row r="56" spans="1:16" ht="22.2">
      <c r="I56" s="949" t="s">
        <v>748</v>
      </c>
      <c r="J56" s="896"/>
      <c r="K56" s="948" t="str">
        <f>TRIM(IF(((RIGHT(N54,9)-RIGHT(N54,7))/10000000)=0,"",INDEX({"One","Two","Three","Four","Five","Six","Seven","Eight","Nine","Ten","Eleven","Twelve","Thirteen","Fourteen","Fifteen","Sixteen","Seventeen","Eighteen","Nineteen","Twenty","Twenty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RIGHT(N54,9)-RIGHT(N54,7))/10000000),{1,2,3,4,5,6,7,8,9,10,11,12,13,14,15,16,17,18,19,20,21,22,23,24,25,26,27,28,29,30,31,32,33,34,35,36,37,38,39,40,41,42,43,44,45,46,47,48,49,50,51,52,53,54,55,56,57,58,59,60,61,62,63,64,65,66,67,68,69,70,71,72,73,74,75,76,77,78,79,80,81,82,83,84,85,86,87,88,89,90,91,92,93,94,95,96,97,98,99},0))&amp;" Crore")&amp;" "&amp;IF(((RIGHT(N54,7)-RIGHT(N54,5))/100000)=0,"",INDEX({"One","Two","Three","Four","Five","Six","Seven","Eight","Nine","Ten","Eleven","Twelve","Thirteen","Fourteen","Fifteen","Sixteen","Seventeen","Eighteen","Nineteen","Twenty","Twenty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RIGHT(N54,7)-RIGHT(N54,5))/100000),{1,2,3,4,5,6,7,8,9,10,11,12,13,14,15,16,17,18,19,20,21,22,23,24,25,26,27,28,29,30,31,32,33,34,35,36,37,38,39,40,41,42,43,44,45,46,47,48,49,50,51,52,53,54,55,56,57,58,59,60,61,62,63,64,65,66,67,68,69,70,71,72,73,74,75,76,77,78,79,80,81,82,83,84,85,86,87,88,89,90,91,92,93,94,95,96,97,98,99},0))&amp;" Lakh")&amp;" "&amp;IF(((RIGHT(N54,5)-RIGHT(N54,3))/1000)=0,"",INDEX({"One","Two","Three","Four","Five","Six","Seven","Eight","Nine","Ten","Eleven","Twelve","Thirteen","Fourteen","Fifteen","Sixteen","Seventeen","Eighteen","Nineteen","Twenty","Twenty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RIGHT(N54,5)-RIGHT(N54,3))/1000),{1,2,3,4,5,6,7,8,9,10,11,12,13,14,15,16,17,18,19,20,21,22,23,24,25,26,27,28,29,30,31,32,33,34,35,36,37,38,39,40,41,42,43,44,45,46,47,48,49,50,51,52,53,54,55,56,57,58,59,60,61,62,63,64,65,66,67,68,69,70,71,72,73,74,75,76,77,78,79,80,81,82,83,84,85,86,87,88,89,90,91,92,93,94,95,96,97,98,99},0))&amp;" Thousand")&amp;" "&amp;IF(((RIGHT(N54,3)-RIGHT(N54,2))/100)=0,"",INDEX({"One","Two","Three","Four","Five","Six","Seven","Eight","Nine"},MATCH(((RIGHT(N54,3)-RIGHT(N54,2))/100),{1,2,3,4,5,6,7,8,9},0))&amp;" Hundred")&amp;" "&amp;(IF(RIGHT(N54,2)="00","",INDEX({"One","Two","Three","Four","Five","Six","Seven","Eight","Nine","Ten","Eleven","Twelve","Thirteen","Fourteen","Fifteen","Sixteen","Seventeen","Eighteen","Nineteen","Twenty","Twenty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SUM(RIGHT(N54,2)),{1,2,3,4,5,6,7,8,9,10,11,12,13,14,15,16,17,18,19,20,21,22,23,24,25,26,27,28,29,30,31,32,33,34,35,36,37,38,39,40,41,42,43,44,45,46,47,48,49,50,51,52,53,54,55,56,57,58,59,60,61,62,63,64,65,66,67,68,69,70,71,72,73,74,75,76,77,78,79,80,81,82,83,84,85,86,87,88,89,90,91,92,93,94,95,96,97,98,99},0))))&amp;" Only")</f>
        <v>Ten Lakh Six Thousand Five Hundred Only</v>
      </c>
      <c r="L56" s="937"/>
      <c r="M56" s="937"/>
      <c r="N56" s="937"/>
    </row>
  </sheetData>
  <mergeCells count="101">
    <mergeCell ref="A1:P1"/>
    <mergeCell ref="A2:P2"/>
    <mergeCell ref="A19:B19"/>
    <mergeCell ref="C19:J19"/>
    <mergeCell ref="K19:L19"/>
    <mergeCell ref="M19:P19"/>
    <mergeCell ref="A25:B25"/>
    <mergeCell ref="K25:L25"/>
    <mergeCell ref="N25:O25"/>
    <mergeCell ref="A26:B26"/>
    <mergeCell ref="K26:L26"/>
    <mergeCell ref="N26:O26"/>
    <mergeCell ref="A23:B23"/>
    <mergeCell ref="K23:L23"/>
    <mergeCell ref="N23:O23"/>
    <mergeCell ref="A24:B24"/>
    <mergeCell ref="K24:L24"/>
    <mergeCell ref="N24:O24"/>
    <mergeCell ref="A29:B29"/>
    <mergeCell ref="K29:L29"/>
    <mergeCell ref="N29:O29"/>
    <mergeCell ref="A30:B30"/>
    <mergeCell ref="K30:L30"/>
    <mergeCell ref="N30:O30"/>
    <mergeCell ref="A27:B27"/>
    <mergeCell ref="K27:L27"/>
    <mergeCell ref="N27:O27"/>
    <mergeCell ref="A28:B28"/>
    <mergeCell ref="K28:L28"/>
    <mergeCell ref="N28:O28"/>
    <mergeCell ref="A33:B33"/>
    <mergeCell ref="K33:L33"/>
    <mergeCell ref="N33:O33"/>
    <mergeCell ref="A34:B34"/>
    <mergeCell ref="K34:L34"/>
    <mergeCell ref="N34:O34"/>
    <mergeCell ref="A31:B31"/>
    <mergeCell ref="K31:L31"/>
    <mergeCell ref="N31:O31"/>
    <mergeCell ref="A32:B32"/>
    <mergeCell ref="K32:L32"/>
    <mergeCell ref="N32:O32"/>
    <mergeCell ref="A37:B37"/>
    <mergeCell ref="K37:L37"/>
    <mergeCell ref="N37:O37"/>
    <mergeCell ref="A38:B38"/>
    <mergeCell ref="K38:L38"/>
    <mergeCell ref="N38:O38"/>
    <mergeCell ref="A35:B35"/>
    <mergeCell ref="K35:L35"/>
    <mergeCell ref="N35:O35"/>
    <mergeCell ref="A36:B36"/>
    <mergeCell ref="K36:L36"/>
    <mergeCell ref="N36:O36"/>
    <mergeCell ref="A41:B41"/>
    <mergeCell ref="K41:L41"/>
    <mergeCell ref="N41:O41"/>
    <mergeCell ref="A42:B42"/>
    <mergeCell ref="K42:L42"/>
    <mergeCell ref="N42:O42"/>
    <mergeCell ref="A39:B39"/>
    <mergeCell ref="K39:L39"/>
    <mergeCell ref="N39:O39"/>
    <mergeCell ref="A40:B40"/>
    <mergeCell ref="K40:L40"/>
    <mergeCell ref="N40:O40"/>
    <mergeCell ref="A45:B45"/>
    <mergeCell ref="K45:L45"/>
    <mergeCell ref="N45:O45"/>
    <mergeCell ref="A46:B46"/>
    <mergeCell ref="K46:L46"/>
    <mergeCell ref="N46:O46"/>
    <mergeCell ref="A43:B43"/>
    <mergeCell ref="K43:L43"/>
    <mergeCell ref="N43:O43"/>
    <mergeCell ref="A44:B44"/>
    <mergeCell ref="K44:L44"/>
    <mergeCell ref="N44:O44"/>
    <mergeCell ref="A49:B49"/>
    <mergeCell ref="K49:L49"/>
    <mergeCell ref="N49:O49"/>
    <mergeCell ref="A50:B50"/>
    <mergeCell ref="K50:L50"/>
    <mergeCell ref="N50:O50"/>
    <mergeCell ref="A47:B47"/>
    <mergeCell ref="K47:L47"/>
    <mergeCell ref="N47:O47"/>
    <mergeCell ref="A48:B48"/>
    <mergeCell ref="K48:L48"/>
    <mergeCell ref="N48:O48"/>
    <mergeCell ref="A53:B53"/>
    <mergeCell ref="K53:L53"/>
    <mergeCell ref="N53:O53"/>
    <mergeCell ref="K54:L54"/>
    <mergeCell ref="N54:O54"/>
    <mergeCell ref="A51:B51"/>
    <mergeCell ref="K51:L51"/>
    <mergeCell ref="N51:O51"/>
    <mergeCell ref="A52:B52"/>
    <mergeCell ref="K52:L52"/>
    <mergeCell ref="N52:O52"/>
  </mergeCells>
  <pageMargins left="2.2400000000000002" right="0.75" top="0.17" bottom="0.2" header="0.33" footer="0.32"/>
  <pageSetup paperSize="9" scale="61" orientation="landscape" horizontalDpi="180" verticalDpi="180" r:id="rId1"/>
  <headerFooter alignWithMargins="0"/>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Q41"/>
  <sheetViews>
    <sheetView view="pageBreakPreview" zoomScale="60" zoomScaleNormal="100" workbookViewId="0">
      <selection activeCell="S2" sqref="S2"/>
    </sheetView>
  </sheetViews>
  <sheetFormatPr defaultRowHeight="15"/>
  <cols>
    <col min="1" max="9" width="9.109375" style="188"/>
    <col min="10" max="10" width="12" style="188" customWidth="1"/>
    <col min="11" max="265" width="9.109375" style="188"/>
    <col min="266" max="266" width="12" style="188" customWidth="1"/>
    <col min="267" max="521" width="9.109375" style="188"/>
    <col min="522" max="522" width="12" style="188" customWidth="1"/>
    <col min="523" max="777" width="9.109375" style="188"/>
    <col min="778" max="778" width="12" style="188" customWidth="1"/>
    <col min="779" max="1033" width="9.109375" style="188"/>
    <col min="1034" max="1034" width="12" style="188" customWidth="1"/>
    <col min="1035" max="1289" width="9.109375" style="188"/>
    <col min="1290" max="1290" width="12" style="188" customWidth="1"/>
    <col min="1291" max="1545" width="9.109375" style="188"/>
    <col min="1546" max="1546" width="12" style="188" customWidth="1"/>
    <col min="1547" max="1801" width="9.109375" style="188"/>
    <col min="1802" max="1802" width="12" style="188" customWidth="1"/>
    <col min="1803" max="2057" width="9.109375" style="188"/>
    <col min="2058" max="2058" width="12" style="188" customWidth="1"/>
    <col min="2059" max="2313" width="9.109375" style="188"/>
    <col min="2314" max="2314" width="12" style="188" customWidth="1"/>
    <col min="2315" max="2569" width="9.109375" style="188"/>
    <col min="2570" max="2570" width="12" style="188" customWidth="1"/>
    <col min="2571" max="2825" width="9.109375" style="188"/>
    <col min="2826" max="2826" width="12" style="188" customWidth="1"/>
    <col min="2827" max="3081" width="9.109375" style="188"/>
    <col min="3082" max="3082" width="12" style="188" customWidth="1"/>
    <col min="3083" max="3337" width="9.109375" style="188"/>
    <col min="3338" max="3338" width="12" style="188" customWidth="1"/>
    <col min="3339" max="3593" width="9.109375" style="188"/>
    <col min="3594" max="3594" width="12" style="188" customWidth="1"/>
    <col min="3595" max="3849" width="9.109375" style="188"/>
    <col min="3850" max="3850" width="12" style="188" customWidth="1"/>
    <col min="3851" max="4105" width="9.109375" style="188"/>
    <col min="4106" max="4106" width="12" style="188" customWidth="1"/>
    <col min="4107" max="4361" width="9.109375" style="188"/>
    <col min="4362" max="4362" width="12" style="188" customWidth="1"/>
    <col min="4363" max="4617" width="9.109375" style="188"/>
    <col min="4618" max="4618" width="12" style="188" customWidth="1"/>
    <col min="4619" max="4873" width="9.109375" style="188"/>
    <col min="4874" max="4874" width="12" style="188" customWidth="1"/>
    <col min="4875" max="5129" width="9.109375" style="188"/>
    <col min="5130" max="5130" width="12" style="188" customWidth="1"/>
    <col min="5131" max="5385" width="9.109375" style="188"/>
    <col min="5386" max="5386" width="12" style="188" customWidth="1"/>
    <col min="5387" max="5641" width="9.109375" style="188"/>
    <col min="5642" max="5642" width="12" style="188" customWidth="1"/>
    <col min="5643" max="5897" width="9.109375" style="188"/>
    <col min="5898" max="5898" width="12" style="188" customWidth="1"/>
    <col min="5899" max="6153" width="9.109375" style="188"/>
    <col min="6154" max="6154" width="12" style="188" customWidth="1"/>
    <col min="6155" max="6409" width="9.109375" style="188"/>
    <col min="6410" max="6410" width="12" style="188" customWidth="1"/>
    <col min="6411" max="6665" width="9.109375" style="188"/>
    <col min="6666" max="6666" width="12" style="188" customWidth="1"/>
    <col min="6667" max="6921" width="9.109375" style="188"/>
    <col min="6922" max="6922" width="12" style="188" customWidth="1"/>
    <col min="6923" max="7177" width="9.109375" style="188"/>
    <col min="7178" max="7178" width="12" style="188" customWidth="1"/>
    <col min="7179" max="7433" width="9.109375" style="188"/>
    <col min="7434" max="7434" width="12" style="188" customWidth="1"/>
    <col min="7435" max="7689" width="9.109375" style="188"/>
    <col min="7690" max="7690" width="12" style="188" customWidth="1"/>
    <col min="7691" max="7945" width="9.109375" style="188"/>
    <col min="7946" max="7946" width="12" style="188" customWidth="1"/>
    <col min="7947" max="8201" width="9.109375" style="188"/>
    <col min="8202" max="8202" width="12" style="188" customWidth="1"/>
    <col min="8203" max="8457" width="9.109375" style="188"/>
    <col min="8458" max="8458" width="12" style="188" customWidth="1"/>
    <col min="8459" max="8713" width="9.109375" style="188"/>
    <col min="8714" max="8714" width="12" style="188" customWidth="1"/>
    <col min="8715" max="8969" width="9.109375" style="188"/>
    <col min="8970" max="8970" width="12" style="188" customWidth="1"/>
    <col min="8971" max="9225" width="9.109375" style="188"/>
    <col min="9226" max="9226" width="12" style="188" customWidth="1"/>
    <col min="9227" max="9481" width="9.109375" style="188"/>
    <col min="9482" max="9482" width="12" style="188" customWidth="1"/>
    <col min="9483" max="9737" width="9.109375" style="188"/>
    <col min="9738" max="9738" width="12" style="188" customWidth="1"/>
    <col min="9739" max="9993" width="9.109375" style="188"/>
    <col min="9994" max="9994" width="12" style="188" customWidth="1"/>
    <col min="9995" max="10249" width="9.109375" style="188"/>
    <col min="10250" max="10250" width="12" style="188" customWidth="1"/>
    <col min="10251" max="10505" width="9.109375" style="188"/>
    <col min="10506" max="10506" width="12" style="188" customWidth="1"/>
    <col min="10507" max="10761" width="9.109375" style="188"/>
    <col min="10762" max="10762" width="12" style="188" customWidth="1"/>
    <col min="10763" max="11017" width="9.109375" style="188"/>
    <col min="11018" max="11018" width="12" style="188" customWidth="1"/>
    <col min="11019" max="11273" width="9.109375" style="188"/>
    <col min="11274" max="11274" width="12" style="188" customWidth="1"/>
    <col min="11275" max="11529" width="9.109375" style="188"/>
    <col min="11530" max="11530" width="12" style="188" customWidth="1"/>
    <col min="11531" max="11785" width="9.109375" style="188"/>
    <col min="11786" max="11786" width="12" style="188" customWidth="1"/>
    <col min="11787" max="12041" width="9.109375" style="188"/>
    <col min="12042" max="12042" width="12" style="188" customWidth="1"/>
    <col min="12043" max="12297" width="9.109375" style="188"/>
    <col min="12298" max="12298" width="12" style="188" customWidth="1"/>
    <col min="12299" max="12553" width="9.109375" style="188"/>
    <col min="12554" max="12554" width="12" style="188" customWidth="1"/>
    <col min="12555" max="12809" width="9.109375" style="188"/>
    <col min="12810" max="12810" width="12" style="188" customWidth="1"/>
    <col min="12811" max="13065" width="9.109375" style="188"/>
    <col min="13066" max="13066" width="12" style="188" customWidth="1"/>
    <col min="13067" max="13321" width="9.109375" style="188"/>
    <col min="13322" max="13322" width="12" style="188" customWidth="1"/>
    <col min="13323" max="13577" width="9.109375" style="188"/>
    <col min="13578" max="13578" width="12" style="188" customWidth="1"/>
    <col min="13579" max="13833" width="9.109375" style="188"/>
    <col min="13834" max="13834" width="12" style="188" customWidth="1"/>
    <col min="13835" max="14089" width="9.109375" style="188"/>
    <col min="14090" max="14090" width="12" style="188" customWidth="1"/>
    <col min="14091" max="14345" width="9.109375" style="188"/>
    <col min="14346" max="14346" width="12" style="188" customWidth="1"/>
    <col min="14347" max="14601" width="9.109375" style="188"/>
    <col min="14602" max="14602" width="12" style="188" customWidth="1"/>
    <col min="14603" max="14857" width="9.109375" style="188"/>
    <col min="14858" max="14858" width="12" style="188" customWidth="1"/>
    <col min="14859" max="15113" width="9.109375" style="188"/>
    <col min="15114" max="15114" width="12" style="188" customWidth="1"/>
    <col min="15115" max="15369" width="9.109375" style="188"/>
    <col min="15370" max="15370" width="12" style="188" customWidth="1"/>
    <col min="15371" max="15625" width="9.109375" style="188"/>
    <col min="15626" max="15626" width="12" style="188" customWidth="1"/>
    <col min="15627" max="15881" width="9.109375" style="188"/>
    <col min="15882" max="15882" width="12" style="188" customWidth="1"/>
    <col min="15883" max="16137" width="9.109375" style="188"/>
    <col min="16138" max="16138" width="12" style="188" customWidth="1"/>
    <col min="16139" max="16384" width="9.109375" style="188"/>
  </cols>
  <sheetData>
    <row r="1" spans="1:17" ht="17.399999999999999">
      <c r="A1" s="189" t="s">
        <v>61</v>
      </c>
      <c r="E1" s="193" t="s">
        <v>61</v>
      </c>
    </row>
    <row r="2" spans="1:17" ht="15.6" thickBot="1">
      <c r="A2" s="195"/>
      <c r="B2" s="195"/>
      <c r="C2" s="212" t="s">
        <v>682</v>
      </c>
      <c r="D2" s="213"/>
      <c r="E2" s="214"/>
      <c r="F2" s="1660" t="s">
        <v>683</v>
      </c>
      <c r="G2" s="1661"/>
      <c r="H2" s="1660" t="s">
        <v>684</v>
      </c>
      <c r="I2" s="1662"/>
      <c r="J2" s="1661"/>
      <c r="K2" s="1660" t="s">
        <v>685</v>
      </c>
      <c r="L2" s="1661"/>
      <c r="M2" s="195"/>
      <c r="N2" s="195"/>
      <c r="O2" s="195"/>
      <c r="P2" s="195"/>
    </row>
    <row r="3" spans="1:17" ht="17.399999999999999">
      <c r="C3" s="205"/>
      <c r="D3" s="215" t="s">
        <v>61</v>
      </c>
      <c r="E3" s="204"/>
      <c r="F3" s="195"/>
      <c r="G3" s="204"/>
      <c r="H3" s="215" t="s">
        <v>61</v>
      </c>
      <c r="I3" s="195"/>
      <c r="J3" s="204"/>
      <c r="K3" s="195"/>
      <c r="L3" s="204"/>
    </row>
    <row r="4" spans="1:17" ht="17.399999999999999">
      <c r="B4" s="189" t="s">
        <v>61</v>
      </c>
      <c r="C4" s="216"/>
      <c r="D4" s="215"/>
      <c r="E4" s="217"/>
      <c r="F4" s="215" t="s">
        <v>61</v>
      </c>
      <c r="G4" s="217"/>
      <c r="H4" s="215"/>
      <c r="I4" s="215"/>
      <c r="J4" s="204"/>
      <c r="K4" s="195"/>
      <c r="L4" s="204"/>
      <c r="N4" s="195"/>
      <c r="O4" s="218"/>
      <c r="P4" s="195"/>
    </row>
    <row r="5" spans="1:17">
      <c r="A5" s="195"/>
      <c r="B5" s="195"/>
      <c r="C5" s="205"/>
      <c r="D5" s="195"/>
      <c r="E5" s="204"/>
      <c r="F5" s="195"/>
      <c r="G5" s="204"/>
      <c r="H5" s="195"/>
      <c r="I5" s="195"/>
      <c r="J5" s="204"/>
      <c r="K5" s="195"/>
      <c r="L5" s="204"/>
      <c r="M5" s="195"/>
      <c r="N5" s="195"/>
      <c r="O5" s="195"/>
      <c r="P5" s="195"/>
    </row>
    <row r="6" spans="1:17" ht="15.6" thickBot="1">
      <c r="A6" s="191"/>
      <c r="B6" s="191"/>
      <c r="C6" s="203"/>
      <c r="D6" s="191"/>
      <c r="E6" s="207"/>
      <c r="F6" s="191"/>
      <c r="G6" s="207"/>
      <c r="H6" s="191"/>
      <c r="I6" s="191"/>
      <c r="J6" s="207"/>
      <c r="K6" s="191"/>
      <c r="L6" s="207"/>
      <c r="M6" s="191"/>
      <c r="N6" s="191"/>
      <c r="O6" s="191"/>
      <c r="P6" s="191"/>
      <c r="Q6" s="191"/>
    </row>
    <row r="7" spans="1:17" ht="15.6">
      <c r="B7" s="188" t="s">
        <v>61</v>
      </c>
      <c r="E7" s="193" t="s">
        <v>61</v>
      </c>
      <c r="J7" s="208"/>
    </row>
    <row r="8" spans="1:17" ht="16.2" thickBot="1">
      <c r="B8" s="191" t="s">
        <v>686</v>
      </c>
      <c r="C8" s="191"/>
      <c r="D8" s="191"/>
      <c r="E8" s="191"/>
      <c r="F8" s="191"/>
      <c r="J8" s="204"/>
      <c r="L8" s="193" t="s">
        <v>687</v>
      </c>
    </row>
    <row r="9" spans="1:17">
      <c r="J9" s="204"/>
    </row>
    <row r="10" spans="1:17" ht="15.6">
      <c r="B10" s="188" t="s">
        <v>688</v>
      </c>
      <c r="E10" s="188" t="s">
        <v>689</v>
      </c>
      <c r="J10" s="204"/>
      <c r="K10" s="193" t="s">
        <v>690</v>
      </c>
    </row>
    <row r="11" spans="1:17">
      <c r="J11" s="204"/>
      <c r="K11" s="188" t="s">
        <v>691</v>
      </c>
    </row>
    <row r="12" spans="1:17" ht="15.6">
      <c r="J12" s="204"/>
      <c r="K12" s="193"/>
    </row>
    <row r="13" spans="1:17">
      <c r="B13" s="188" t="s">
        <v>692</v>
      </c>
      <c r="J13" s="204"/>
      <c r="K13" s="188" t="s">
        <v>693</v>
      </c>
    </row>
    <row r="14" spans="1:17">
      <c r="B14" s="188" t="s">
        <v>694</v>
      </c>
      <c r="J14" s="204" t="s">
        <v>695</v>
      </c>
      <c r="K14" s="188" t="s">
        <v>696</v>
      </c>
    </row>
    <row r="15" spans="1:17">
      <c r="A15" s="219"/>
      <c r="B15" s="219"/>
      <c r="C15" s="219"/>
      <c r="D15" s="195"/>
      <c r="E15" s="195"/>
      <c r="F15" s="195"/>
      <c r="G15" s="195"/>
      <c r="H15" s="195"/>
      <c r="I15" s="195"/>
      <c r="J15" s="204"/>
    </row>
    <row r="16" spans="1:17" ht="18" customHeight="1">
      <c r="A16" s="220">
        <v>1</v>
      </c>
      <c r="B16" s="221" t="s">
        <v>697</v>
      </c>
      <c r="C16" s="219"/>
      <c r="D16" s="1646"/>
      <c r="E16" s="1646"/>
      <c r="F16" s="1646"/>
      <c r="G16" s="1646"/>
      <c r="H16" s="1646"/>
      <c r="I16" s="1646"/>
      <c r="J16" s="222"/>
    </row>
    <row r="17" spans="1:17" ht="18" customHeight="1">
      <c r="A17" s="223">
        <v>2</v>
      </c>
      <c r="B17" s="224"/>
      <c r="C17" s="225"/>
      <c r="D17" s="1646"/>
      <c r="E17" s="1646"/>
      <c r="F17" s="1646"/>
      <c r="G17" s="1646"/>
      <c r="H17" s="1646"/>
      <c r="I17" s="1646"/>
      <c r="J17" s="222"/>
    </row>
    <row r="18" spans="1:17" ht="18" customHeight="1">
      <c r="A18" s="223">
        <v>3</v>
      </c>
      <c r="B18" s="224"/>
      <c r="C18" s="225"/>
      <c r="D18" s="1646"/>
      <c r="E18" s="1646"/>
      <c r="F18" s="1646"/>
      <c r="G18" s="1646"/>
      <c r="H18" s="1646"/>
      <c r="I18" s="1646"/>
      <c r="J18" s="222"/>
      <c r="K18" s="188" t="s">
        <v>698</v>
      </c>
    </row>
    <row r="19" spans="1:17" ht="18" customHeight="1">
      <c r="A19" s="223">
        <v>4</v>
      </c>
      <c r="B19" s="224"/>
      <c r="C19" s="225"/>
      <c r="D19" s="1646"/>
      <c r="E19" s="1646"/>
      <c r="F19" s="1646"/>
      <c r="G19" s="1646"/>
      <c r="H19" s="1646"/>
      <c r="I19" s="1646"/>
      <c r="J19" s="222"/>
      <c r="L19" s="193" t="s">
        <v>687</v>
      </c>
    </row>
    <row r="20" spans="1:17" ht="18" customHeight="1" thickBot="1">
      <c r="A20" s="223">
        <v>5</v>
      </c>
      <c r="B20" s="224"/>
      <c r="C20" s="225"/>
      <c r="D20" s="1646"/>
      <c r="E20" s="1646"/>
      <c r="F20" s="1646"/>
      <c r="G20" s="1646"/>
      <c r="H20" s="1646"/>
      <c r="I20" s="1646"/>
      <c r="J20" s="222"/>
      <c r="K20" s="191"/>
      <c r="L20" s="191"/>
      <c r="M20" s="191"/>
      <c r="N20" s="191"/>
      <c r="O20" s="191"/>
      <c r="P20" s="191"/>
      <c r="Q20" s="191"/>
    </row>
    <row r="21" spans="1:17" ht="18" customHeight="1">
      <c r="A21" s="223">
        <v>6</v>
      </c>
      <c r="B21" s="224"/>
      <c r="C21" s="225"/>
      <c r="D21" s="1646"/>
      <c r="E21" s="1646"/>
      <c r="F21" s="1646"/>
      <c r="G21" s="1646"/>
      <c r="H21" s="1646"/>
      <c r="I21" s="1646"/>
      <c r="J21" s="222"/>
    </row>
    <row r="22" spans="1:17" ht="18" customHeight="1">
      <c r="A22" s="223">
        <v>7</v>
      </c>
      <c r="B22" s="224"/>
      <c r="C22" s="225"/>
      <c r="D22" s="1646"/>
      <c r="E22" s="1646"/>
      <c r="F22" s="1646"/>
      <c r="G22" s="1646"/>
      <c r="H22" s="1646"/>
      <c r="I22" s="1646"/>
      <c r="J22" s="222"/>
    </row>
    <row r="23" spans="1:17" ht="18" customHeight="1">
      <c r="A23" s="223">
        <v>8</v>
      </c>
      <c r="B23" s="224"/>
      <c r="C23" s="225"/>
      <c r="D23" s="1646"/>
      <c r="E23" s="1646"/>
      <c r="F23" s="1646"/>
      <c r="G23" s="1646"/>
      <c r="H23" s="1646"/>
      <c r="I23" s="1646"/>
      <c r="J23" s="222"/>
      <c r="K23" s="188" t="s">
        <v>699</v>
      </c>
    </row>
    <row r="24" spans="1:17" ht="18" customHeight="1">
      <c r="A24" s="223">
        <v>9</v>
      </c>
      <c r="B24" s="224"/>
      <c r="C24" s="225"/>
      <c r="D24" s="1646"/>
      <c r="E24" s="1646"/>
      <c r="F24" s="1646"/>
      <c r="G24" s="1646"/>
      <c r="H24" s="1646"/>
      <c r="I24" s="1646"/>
      <c r="J24" s="222"/>
      <c r="L24" s="188" t="s">
        <v>700</v>
      </c>
    </row>
    <row r="25" spans="1:17" ht="18" customHeight="1" thickBot="1">
      <c r="A25" s="223">
        <v>10</v>
      </c>
      <c r="B25" s="224"/>
      <c r="C25" s="225"/>
      <c r="D25" s="1646"/>
      <c r="E25" s="1646"/>
      <c r="F25" s="1646"/>
      <c r="G25" s="1646"/>
      <c r="H25" s="1646"/>
      <c r="I25" s="1646"/>
      <c r="J25" s="222"/>
      <c r="K25" s="191"/>
      <c r="L25" s="191"/>
      <c r="M25" s="191"/>
      <c r="N25" s="191"/>
      <c r="O25" s="191"/>
      <c r="P25" s="191"/>
      <c r="Q25" s="191"/>
    </row>
    <row r="26" spans="1:17" ht="18" customHeight="1">
      <c r="A26" s="223">
        <v>11</v>
      </c>
      <c r="B26" s="224"/>
      <c r="C26" s="225"/>
      <c r="D26" s="1646"/>
      <c r="E26" s="1646"/>
      <c r="F26" s="1646"/>
      <c r="G26" s="1646"/>
      <c r="H26" s="1646"/>
      <c r="I26" s="1646"/>
      <c r="J26" s="222"/>
    </row>
    <row r="27" spans="1:17" ht="18" customHeight="1">
      <c r="A27" s="1650">
        <v>12</v>
      </c>
      <c r="B27" s="224"/>
      <c r="C27" s="225"/>
      <c r="D27" s="1652"/>
      <c r="E27" s="1653"/>
      <c r="F27" s="1653"/>
      <c r="G27" s="1653"/>
      <c r="H27" s="1653"/>
      <c r="I27" s="1654"/>
      <c r="J27" s="1655"/>
    </row>
    <row r="28" spans="1:17" ht="18" customHeight="1">
      <c r="A28" s="1651"/>
      <c r="B28" s="224"/>
      <c r="C28" s="225"/>
      <c r="D28" s="1657"/>
      <c r="E28" s="1658"/>
      <c r="F28" s="1658"/>
      <c r="G28" s="1658"/>
      <c r="H28" s="1658"/>
      <c r="I28" s="1659"/>
      <c r="J28" s="1656"/>
    </row>
    <row r="29" spans="1:17" ht="18" customHeight="1">
      <c r="A29" s="223">
        <v>13</v>
      </c>
      <c r="B29" s="224"/>
      <c r="C29" s="225"/>
      <c r="D29" s="1646"/>
      <c r="E29" s="1646"/>
      <c r="F29" s="1646"/>
      <c r="G29" s="1646"/>
      <c r="H29" s="1646"/>
      <c r="I29" s="1646"/>
      <c r="J29" s="222"/>
    </row>
    <row r="30" spans="1:17" ht="18" customHeight="1" thickBot="1">
      <c r="A30" s="223">
        <v>14</v>
      </c>
      <c r="B30" s="224"/>
      <c r="C30" s="225"/>
      <c r="D30" s="1646"/>
      <c r="E30" s="1646"/>
      <c r="F30" s="1646"/>
      <c r="G30" s="1646"/>
      <c r="H30" s="1646"/>
      <c r="I30" s="1646"/>
      <c r="J30" s="222"/>
      <c r="K30" s="191"/>
      <c r="L30" s="191"/>
      <c r="M30" s="191"/>
      <c r="N30" s="191"/>
      <c r="O30" s="191"/>
      <c r="P30" s="191"/>
      <c r="Q30" s="191"/>
    </row>
    <row r="31" spans="1:17" ht="18" customHeight="1">
      <c r="A31" s="223">
        <v>15</v>
      </c>
      <c r="B31" s="224"/>
      <c r="C31" s="225"/>
      <c r="D31" s="1646"/>
      <c r="E31" s="1646"/>
      <c r="F31" s="1646"/>
      <c r="G31" s="1646"/>
      <c r="H31" s="1646"/>
      <c r="I31" s="1646"/>
      <c r="J31" s="222"/>
      <c r="K31" s="195"/>
      <c r="L31" s="195"/>
      <c r="M31" s="195"/>
      <c r="N31" s="195"/>
      <c r="O31" s="195"/>
      <c r="P31" s="195"/>
      <c r="Q31" s="195"/>
    </row>
    <row r="32" spans="1:17" ht="18" customHeight="1">
      <c r="A32" s="223">
        <v>16</v>
      </c>
      <c r="B32" s="224"/>
      <c r="C32" s="225"/>
      <c r="D32" s="1646"/>
      <c r="E32" s="1646"/>
      <c r="F32" s="1646"/>
      <c r="G32" s="1646"/>
      <c r="H32" s="1646"/>
      <c r="I32" s="1646"/>
      <c r="J32" s="222"/>
      <c r="K32" s="195"/>
      <c r="L32" s="195"/>
      <c r="M32" s="195"/>
      <c r="N32" s="195"/>
      <c r="O32" s="195"/>
      <c r="P32" s="195"/>
      <c r="Q32" s="195"/>
    </row>
    <row r="33" spans="1:17" ht="28.5" customHeight="1">
      <c r="A33" s="223">
        <v>17</v>
      </c>
      <c r="B33" s="224"/>
      <c r="C33" s="225"/>
      <c r="D33" s="1647"/>
      <c r="E33" s="1647"/>
      <c r="F33" s="1647"/>
      <c r="G33" s="1647"/>
      <c r="H33" s="1647"/>
      <c r="I33" s="1647"/>
      <c r="J33" s="222"/>
      <c r="K33" s="195"/>
      <c r="L33" s="195"/>
      <c r="M33" s="195"/>
      <c r="N33" s="195"/>
      <c r="O33" s="195"/>
      <c r="P33" s="195"/>
      <c r="Q33" s="195"/>
    </row>
    <row r="34" spans="1:17" ht="18" customHeight="1">
      <c r="A34" s="223">
        <v>18</v>
      </c>
      <c r="B34" s="224"/>
      <c r="C34" s="225"/>
      <c r="D34" s="1646"/>
      <c r="E34" s="1646"/>
      <c r="F34" s="1646"/>
      <c r="G34" s="1646"/>
      <c r="H34" s="1646"/>
      <c r="I34" s="1646"/>
      <c r="J34" s="222"/>
      <c r="K34" s="195"/>
      <c r="L34" s="195"/>
      <c r="M34" s="195"/>
      <c r="N34" s="195"/>
      <c r="O34" s="195"/>
      <c r="P34" s="195"/>
      <c r="Q34" s="195"/>
    </row>
    <row r="35" spans="1:17" ht="18" customHeight="1">
      <c r="A35" s="226">
        <v>19</v>
      </c>
      <c r="B35" s="224"/>
      <c r="C35" s="225"/>
      <c r="D35" s="1646"/>
      <c r="E35" s="1646"/>
      <c r="F35" s="1646"/>
      <c r="G35" s="1646"/>
      <c r="H35" s="1646"/>
      <c r="I35" s="1646"/>
      <c r="J35" s="222"/>
      <c r="K35" s="195"/>
      <c r="L35" s="195"/>
      <c r="M35" s="195"/>
      <c r="N35" s="195"/>
      <c r="O35" s="195"/>
      <c r="P35" s="195"/>
      <c r="Q35" s="195"/>
    </row>
    <row r="36" spans="1:17" ht="18" customHeight="1">
      <c r="A36" s="227">
        <v>20</v>
      </c>
      <c r="B36" s="224"/>
      <c r="C36" s="225"/>
      <c r="D36" s="1646"/>
      <c r="E36" s="1646"/>
      <c r="F36" s="1646"/>
      <c r="G36" s="1646"/>
      <c r="H36" s="1646"/>
      <c r="I36" s="1646"/>
      <c r="J36" s="222"/>
    </row>
    <row r="37" spans="1:17" ht="18" customHeight="1">
      <c r="A37" s="227">
        <v>21</v>
      </c>
      <c r="B37" s="224"/>
      <c r="C37" s="225"/>
      <c r="D37" s="228"/>
      <c r="E37" s="229"/>
      <c r="F37" s="229"/>
      <c r="G37" s="229"/>
      <c r="H37" s="229"/>
      <c r="I37" s="229"/>
      <c r="J37" s="230"/>
      <c r="K37" s="231"/>
    </row>
    <row r="38" spans="1:17" ht="18" customHeight="1">
      <c r="A38" s="227">
        <v>22</v>
      </c>
      <c r="B38" s="224"/>
      <c r="C38" s="225"/>
      <c r="D38" s="1646"/>
      <c r="E38" s="1646"/>
      <c r="F38" s="1646"/>
      <c r="G38" s="1646"/>
      <c r="H38" s="1646"/>
      <c r="I38" s="1646"/>
      <c r="J38" s="222"/>
    </row>
    <row r="39" spans="1:17" ht="18" customHeight="1">
      <c r="A39" s="227">
        <v>23</v>
      </c>
      <c r="B39" s="224"/>
      <c r="C39" s="225"/>
      <c r="D39" s="1646"/>
      <c r="E39" s="1646"/>
      <c r="F39" s="1646"/>
      <c r="G39" s="1646"/>
      <c r="H39" s="1646"/>
      <c r="I39" s="1646"/>
      <c r="J39" s="222"/>
    </row>
    <row r="40" spans="1:17" ht="30" customHeight="1" thickBot="1">
      <c r="B40" s="191" t="s">
        <v>701</v>
      </c>
      <c r="C40" s="191"/>
      <c r="F40" s="1648" t="s">
        <v>702</v>
      </c>
      <c r="G40" s="1649"/>
      <c r="H40" s="203"/>
      <c r="I40" s="191"/>
      <c r="J40" s="207"/>
    </row>
    <row r="41" spans="1:17" ht="16.5" customHeight="1">
      <c r="B41" s="1635" t="s">
        <v>703</v>
      </c>
      <c r="C41" s="1635"/>
    </row>
  </sheetData>
  <mergeCells count="30">
    <mergeCell ref="D24:I24"/>
    <mergeCell ref="F2:G2"/>
    <mergeCell ref="H2:J2"/>
    <mergeCell ref="K2:L2"/>
    <mergeCell ref="D16:I16"/>
    <mergeCell ref="D17:I17"/>
    <mergeCell ref="D18:I18"/>
    <mergeCell ref="D19:I19"/>
    <mergeCell ref="D20:I20"/>
    <mergeCell ref="D21:I21"/>
    <mergeCell ref="D22:I22"/>
    <mergeCell ref="D23:I23"/>
    <mergeCell ref="D25:I25"/>
    <mergeCell ref="D26:I26"/>
    <mergeCell ref="A27:A28"/>
    <mergeCell ref="D27:I27"/>
    <mergeCell ref="J27:J28"/>
    <mergeCell ref="D28:I28"/>
    <mergeCell ref="B41:C41"/>
    <mergeCell ref="D29:I29"/>
    <mergeCell ref="D30:I30"/>
    <mergeCell ref="D31:I31"/>
    <mergeCell ref="D32:I32"/>
    <mergeCell ref="D33:I33"/>
    <mergeCell ref="D34:I34"/>
    <mergeCell ref="D35:I35"/>
    <mergeCell ref="D36:I36"/>
    <mergeCell ref="D38:I38"/>
    <mergeCell ref="D39:I39"/>
    <mergeCell ref="F40:G40"/>
  </mergeCells>
  <pageMargins left="1.64" right="1.29" top="0.48" bottom="0.28999999999999998" header="0.39" footer="0.32"/>
  <pageSetup paperSize="9" scale="70" orientation="landscape" horizontalDpi="180" verticalDpi="180" r:id="rId1"/>
  <headerFooter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Y47"/>
  <sheetViews>
    <sheetView view="pageBreakPreview" zoomScale="60" zoomScaleNormal="100" workbookViewId="0">
      <pane ySplit="1" topLeftCell="A2" activePane="bottomLeft" state="frozen"/>
      <selection activeCell="D16" sqref="D16:I16"/>
      <selection pane="bottomLeft" sqref="A1:L1"/>
    </sheetView>
  </sheetViews>
  <sheetFormatPr defaultRowHeight="13.2"/>
  <cols>
    <col min="1" max="1" width="5.109375" style="236" customWidth="1"/>
    <col min="2" max="2" width="33.33203125" style="236" customWidth="1"/>
    <col min="3" max="3" width="8.6640625" style="236" customWidth="1"/>
    <col min="4" max="4" width="5.33203125" style="236" customWidth="1"/>
    <col min="5" max="5" width="10.109375" style="236" customWidth="1"/>
    <col min="6" max="6" width="10.6640625" style="236" customWidth="1"/>
    <col min="7" max="7" width="7.33203125" style="236" customWidth="1"/>
    <col min="8" max="8" width="8" style="236" customWidth="1"/>
    <col min="9" max="9" width="7.33203125" style="236" customWidth="1"/>
    <col min="10" max="10" width="10.33203125" style="236" customWidth="1"/>
    <col min="11" max="11" width="7.33203125" style="236" customWidth="1"/>
    <col min="12" max="12" width="9.88671875" style="236" customWidth="1"/>
    <col min="13" max="13" width="8.109375" style="236" customWidth="1"/>
    <col min="14" max="14" width="7.5546875" style="236" customWidth="1"/>
    <col min="15" max="15" width="8.109375" style="236" customWidth="1"/>
    <col min="16" max="16" width="8.6640625" style="236" customWidth="1"/>
    <col min="17" max="17" width="8" style="236" customWidth="1"/>
    <col min="18" max="18" width="6.109375" style="236" customWidth="1"/>
    <col min="19" max="19" width="6" style="236" customWidth="1"/>
    <col min="20" max="20" width="7.6640625" style="236" customWidth="1"/>
    <col min="21" max="21" width="6.109375" style="236" customWidth="1"/>
    <col min="22" max="22" width="7.33203125" style="236" customWidth="1"/>
    <col min="23" max="23" width="5.109375" style="236" customWidth="1"/>
    <col min="24" max="24" width="6.88671875" style="236" customWidth="1"/>
    <col min="25" max="25" width="12.33203125" style="236" customWidth="1"/>
    <col min="26" max="256" width="9.109375" style="236"/>
    <col min="257" max="257" width="5.109375" style="236" customWidth="1"/>
    <col min="258" max="258" width="33.33203125" style="236" customWidth="1"/>
    <col min="259" max="259" width="8.6640625" style="236" customWidth="1"/>
    <col min="260" max="260" width="5.33203125" style="236" customWidth="1"/>
    <col min="261" max="261" width="10.109375" style="236" customWidth="1"/>
    <col min="262" max="262" width="10.6640625" style="236" customWidth="1"/>
    <col min="263" max="263" width="7.33203125" style="236" customWidth="1"/>
    <col min="264" max="264" width="8" style="236" customWidth="1"/>
    <col min="265" max="265" width="7.33203125" style="236" customWidth="1"/>
    <col min="266" max="266" width="10.33203125" style="236" customWidth="1"/>
    <col min="267" max="267" width="7.33203125" style="236" customWidth="1"/>
    <col min="268" max="268" width="9.88671875" style="236" customWidth="1"/>
    <col min="269" max="269" width="8.109375" style="236" customWidth="1"/>
    <col min="270" max="270" width="8.44140625" style="236" customWidth="1"/>
    <col min="271" max="271" width="8.109375" style="236" customWidth="1"/>
    <col min="272" max="272" width="8.6640625" style="236" customWidth="1"/>
    <col min="273" max="273" width="8" style="236" customWidth="1"/>
    <col min="274" max="274" width="6.109375" style="236" customWidth="1"/>
    <col min="275" max="275" width="6" style="236" customWidth="1"/>
    <col min="276" max="276" width="7.6640625" style="236" customWidth="1"/>
    <col min="277" max="277" width="6.109375" style="236" customWidth="1"/>
    <col min="278" max="278" width="7.33203125" style="236" customWidth="1"/>
    <col min="279" max="279" width="5.109375" style="236" customWidth="1"/>
    <col min="280" max="280" width="6.88671875" style="236" customWidth="1"/>
    <col min="281" max="281" width="12.33203125" style="236" customWidth="1"/>
    <col min="282" max="512" width="9.109375" style="236"/>
    <col min="513" max="513" width="5.109375" style="236" customWidth="1"/>
    <col min="514" max="514" width="33.33203125" style="236" customWidth="1"/>
    <col min="515" max="515" width="8.6640625" style="236" customWidth="1"/>
    <col min="516" max="516" width="5.33203125" style="236" customWidth="1"/>
    <col min="517" max="517" width="10.109375" style="236" customWidth="1"/>
    <col min="518" max="518" width="10.6640625" style="236" customWidth="1"/>
    <col min="519" max="519" width="7.33203125" style="236" customWidth="1"/>
    <col min="520" max="520" width="8" style="236" customWidth="1"/>
    <col min="521" max="521" width="7.33203125" style="236" customWidth="1"/>
    <col min="522" max="522" width="10.33203125" style="236" customWidth="1"/>
    <col min="523" max="523" width="7.33203125" style="236" customWidth="1"/>
    <col min="524" max="524" width="9.88671875" style="236" customWidth="1"/>
    <col min="525" max="525" width="8.109375" style="236" customWidth="1"/>
    <col min="526" max="526" width="8.44140625" style="236" customWidth="1"/>
    <col min="527" max="527" width="8.109375" style="236" customWidth="1"/>
    <col min="528" max="528" width="8.6640625" style="236" customWidth="1"/>
    <col min="529" max="529" width="8" style="236" customWidth="1"/>
    <col min="530" max="530" width="6.109375" style="236" customWidth="1"/>
    <col min="531" max="531" width="6" style="236" customWidth="1"/>
    <col min="532" max="532" width="7.6640625" style="236" customWidth="1"/>
    <col min="533" max="533" width="6.109375" style="236" customWidth="1"/>
    <col min="534" max="534" width="7.33203125" style="236" customWidth="1"/>
    <col min="535" max="535" width="5.109375" style="236" customWidth="1"/>
    <col min="536" max="536" width="6.88671875" style="236" customWidth="1"/>
    <col min="537" max="537" width="12.33203125" style="236" customWidth="1"/>
    <col min="538" max="768" width="9.109375" style="236"/>
    <col min="769" max="769" width="5.109375" style="236" customWidth="1"/>
    <col min="770" max="770" width="33.33203125" style="236" customWidth="1"/>
    <col min="771" max="771" width="8.6640625" style="236" customWidth="1"/>
    <col min="772" max="772" width="5.33203125" style="236" customWidth="1"/>
    <col min="773" max="773" width="10.109375" style="236" customWidth="1"/>
    <col min="774" max="774" width="10.6640625" style="236" customWidth="1"/>
    <col min="775" max="775" width="7.33203125" style="236" customWidth="1"/>
    <col min="776" max="776" width="8" style="236" customWidth="1"/>
    <col min="777" max="777" width="7.33203125" style="236" customWidth="1"/>
    <col min="778" max="778" width="10.33203125" style="236" customWidth="1"/>
    <col min="779" max="779" width="7.33203125" style="236" customWidth="1"/>
    <col min="780" max="780" width="9.88671875" style="236" customWidth="1"/>
    <col min="781" max="781" width="8.109375" style="236" customWidth="1"/>
    <col min="782" max="782" width="8.44140625" style="236" customWidth="1"/>
    <col min="783" max="783" width="8.109375" style="236" customWidth="1"/>
    <col min="784" max="784" width="8.6640625" style="236" customWidth="1"/>
    <col min="785" max="785" width="8" style="236" customWidth="1"/>
    <col min="786" max="786" width="6.109375" style="236" customWidth="1"/>
    <col min="787" max="787" width="6" style="236" customWidth="1"/>
    <col min="788" max="788" width="7.6640625" style="236" customWidth="1"/>
    <col min="789" max="789" width="6.109375" style="236" customWidth="1"/>
    <col min="790" max="790" width="7.33203125" style="236" customWidth="1"/>
    <col min="791" max="791" width="5.109375" style="236" customWidth="1"/>
    <col min="792" max="792" width="6.88671875" style="236" customWidth="1"/>
    <col min="793" max="793" width="12.33203125" style="236" customWidth="1"/>
    <col min="794" max="1024" width="9.109375" style="236"/>
    <col min="1025" max="1025" width="5.109375" style="236" customWidth="1"/>
    <col min="1026" max="1026" width="33.33203125" style="236" customWidth="1"/>
    <col min="1027" max="1027" width="8.6640625" style="236" customWidth="1"/>
    <col min="1028" max="1028" width="5.33203125" style="236" customWidth="1"/>
    <col min="1029" max="1029" width="10.109375" style="236" customWidth="1"/>
    <col min="1030" max="1030" width="10.6640625" style="236" customWidth="1"/>
    <col min="1031" max="1031" width="7.33203125" style="236" customWidth="1"/>
    <col min="1032" max="1032" width="8" style="236" customWidth="1"/>
    <col min="1033" max="1033" width="7.33203125" style="236" customWidth="1"/>
    <col min="1034" max="1034" width="10.33203125" style="236" customWidth="1"/>
    <col min="1035" max="1035" width="7.33203125" style="236" customWidth="1"/>
    <col min="1036" max="1036" width="9.88671875" style="236" customWidth="1"/>
    <col min="1037" max="1037" width="8.109375" style="236" customWidth="1"/>
    <col min="1038" max="1038" width="8.44140625" style="236" customWidth="1"/>
    <col min="1039" max="1039" width="8.109375" style="236" customWidth="1"/>
    <col min="1040" max="1040" width="8.6640625" style="236" customWidth="1"/>
    <col min="1041" max="1041" width="8" style="236" customWidth="1"/>
    <col min="1042" max="1042" width="6.109375" style="236" customWidth="1"/>
    <col min="1043" max="1043" width="6" style="236" customWidth="1"/>
    <col min="1044" max="1044" width="7.6640625" style="236" customWidth="1"/>
    <col min="1045" max="1045" width="6.109375" style="236" customWidth="1"/>
    <col min="1046" max="1046" width="7.33203125" style="236" customWidth="1"/>
    <col min="1047" max="1047" width="5.109375" style="236" customWidth="1"/>
    <col min="1048" max="1048" width="6.88671875" style="236" customWidth="1"/>
    <col min="1049" max="1049" width="12.33203125" style="236" customWidth="1"/>
    <col min="1050" max="1280" width="9.109375" style="236"/>
    <col min="1281" max="1281" width="5.109375" style="236" customWidth="1"/>
    <col min="1282" max="1282" width="33.33203125" style="236" customWidth="1"/>
    <col min="1283" max="1283" width="8.6640625" style="236" customWidth="1"/>
    <col min="1284" max="1284" width="5.33203125" style="236" customWidth="1"/>
    <col min="1285" max="1285" width="10.109375" style="236" customWidth="1"/>
    <col min="1286" max="1286" width="10.6640625" style="236" customWidth="1"/>
    <col min="1287" max="1287" width="7.33203125" style="236" customWidth="1"/>
    <col min="1288" max="1288" width="8" style="236" customWidth="1"/>
    <col min="1289" max="1289" width="7.33203125" style="236" customWidth="1"/>
    <col min="1290" max="1290" width="10.33203125" style="236" customWidth="1"/>
    <col min="1291" max="1291" width="7.33203125" style="236" customWidth="1"/>
    <col min="1292" max="1292" width="9.88671875" style="236" customWidth="1"/>
    <col min="1293" max="1293" width="8.109375" style="236" customWidth="1"/>
    <col min="1294" max="1294" width="8.44140625" style="236" customWidth="1"/>
    <col min="1295" max="1295" width="8.109375" style="236" customWidth="1"/>
    <col min="1296" max="1296" width="8.6640625" style="236" customWidth="1"/>
    <col min="1297" max="1297" width="8" style="236" customWidth="1"/>
    <col min="1298" max="1298" width="6.109375" style="236" customWidth="1"/>
    <col min="1299" max="1299" width="6" style="236" customWidth="1"/>
    <col min="1300" max="1300" width="7.6640625" style="236" customWidth="1"/>
    <col min="1301" max="1301" width="6.109375" style="236" customWidth="1"/>
    <col min="1302" max="1302" width="7.33203125" style="236" customWidth="1"/>
    <col min="1303" max="1303" width="5.109375" style="236" customWidth="1"/>
    <col min="1304" max="1304" width="6.88671875" style="236" customWidth="1"/>
    <col min="1305" max="1305" width="12.33203125" style="236" customWidth="1"/>
    <col min="1306" max="1536" width="9.109375" style="236"/>
    <col min="1537" max="1537" width="5.109375" style="236" customWidth="1"/>
    <col min="1538" max="1538" width="33.33203125" style="236" customWidth="1"/>
    <col min="1539" max="1539" width="8.6640625" style="236" customWidth="1"/>
    <col min="1540" max="1540" width="5.33203125" style="236" customWidth="1"/>
    <col min="1541" max="1541" width="10.109375" style="236" customWidth="1"/>
    <col min="1542" max="1542" width="10.6640625" style="236" customWidth="1"/>
    <col min="1543" max="1543" width="7.33203125" style="236" customWidth="1"/>
    <col min="1544" max="1544" width="8" style="236" customWidth="1"/>
    <col min="1545" max="1545" width="7.33203125" style="236" customWidth="1"/>
    <col min="1546" max="1546" width="10.33203125" style="236" customWidth="1"/>
    <col min="1547" max="1547" width="7.33203125" style="236" customWidth="1"/>
    <col min="1548" max="1548" width="9.88671875" style="236" customWidth="1"/>
    <col min="1549" max="1549" width="8.109375" style="236" customWidth="1"/>
    <col min="1550" max="1550" width="8.44140625" style="236" customWidth="1"/>
    <col min="1551" max="1551" width="8.109375" style="236" customWidth="1"/>
    <col min="1552" max="1552" width="8.6640625" style="236" customWidth="1"/>
    <col min="1553" max="1553" width="8" style="236" customWidth="1"/>
    <col min="1554" max="1554" width="6.109375" style="236" customWidth="1"/>
    <col min="1555" max="1555" width="6" style="236" customWidth="1"/>
    <col min="1556" max="1556" width="7.6640625" style="236" customWidth="1"/>
    <col min="1557" max="1557" width="6.109375" style="236" customWidth="1"/>
    <col min="1558" max="1558" width="7.33203125" style="236" customWidth="1"/>
    <col min="1559" max="1559" width="5.109375" style="236" customWidth="1"/>
    <col min="1560" max="1560" width="6.88671875" style="236" customWidth="1"/>
    <col min="1561" max="1561" width="12.33203125" style="236" customWidth="1"/>
    <col min="1562" max="1792" width="9.109375" style="236"/>
    <col min="1793" max="1793" width="5.109375" style="236" customWidth="1"/>
    <col min="1794" max="1794" width="33.33203125" style="236" customWidth="1"/>
    <col min="1795" max="1795" width="8.6640625" style="236" customWidth="1"/>
    <col min="1796" max="1796" width="5.33203125" style="236" customWidth="1"/>
    <col min="1797" max="1797" width="10.109375" style="236" customWidth="1"/>
    <col min="1798" max="1798" width="10.6640625" style="236" customWidth="1"/>
    <col min="1799" max="1799" width="7.33203125" style="236" customWidth="1"/>
    <col min="1800" max="1800" width="8" style="236" customWidth="1"/>
    <col min="1801" max="1801" width="7.33203125" style="236" customWidth="1"/>
    <col min="1802" max="1802" width="10.33203125" style="236" customWidth="1"/>
    <col min="1803" max="1803" width="7.33203125" style="236" customWidth="1"/>
    <col min="1804" max="1804" width="9.88671875" style="236" customWidth="1"/>
    <col min="1805" max="1805" width="8.109375" style="236" customWidth="1"/>
    <col min="1806" max="1806" width="8.44140625" style="236" customWidth="1"/>
    <col min="1807" max="1807" width="8.109375" style="236" customWidth="1"/>
    <col min="1808" max="1808" width="8.6640625" style="236" customWidth="1"/>
    <col min="1809" max="1809" width="8" style="236" customWidth="1"/>
    <col min="1810" max="1810" width="6.109375" style="236" customWidth="1"/>
    <col min="1811" max="1811" width="6" style="236" customWidth="1"/>
    <col min="1812" max="1812" width="7.6640625" style="236" customWidth="1"/>
    <col min="1813" max="1813" width="6.109375" style="236" customWidth="1"/>
    <col min="1814" max="1814" width="7.33203125" style="236" customWidth="1"/>
    <col min="1815" max="1815" width="5.109375" style="236" customWidth="1"/>
    <col min="1816" max="1816" width="6.88671875" style="236" customWidth="1"/>
    <col min="1817" max="1817" width="12.33203125" style="236" customWidth="1"/>
    <col min="1818" max="2048" width="9.109375" style="236"/>
    <col min="2049" max="2049" width="5.109375" style="236" customWidth="1"/>
    <col min="2050" max="2050" width="33.33203125" style="236" customWidth="1"/>
    <col min="2051" max="2051" width="8.6640625" style="236" customWidth="1"/>
    <col min="2052" max="2052" width="5.33203125" style="236" customWidth="1"/>
    <col min="2053" max="2053" width="10.109375" style="236" customWidth="1"/>
    <col min="2054" max="2054" width="10.6640625" style="236" customWidth="1"/>
    <col min="2055" max="2055" width="7.33203125" style="236" customWidth="1"/>
    <col min="2056" max="2056" width="8" style="236" customWidth="1"/>
    <col min="2057" max="2057" width="7.33203125" style="236" customWidth="1"/>
    <col min="2058" max="2058" width="10.33203125" style="236" customWidth="1"/>
    <col min="2059" max="2059" width="7.33203125" style="236" customWidth="1"/>
    <col min="2060" max="2060" width="9.88671875" style="236" customWidth="1"/>
    <col min="2061" max="2061" width="8.109375" style="236" customWidth="1"/>
    <col min="2062" max="2062" width="8.44140625" style="236" customWidth="1"/>
    <col min="2063" max="2063" width="8.109375" style="236" customWidth="1"/>
    <col min="2064" max="2064" width="8.6640625" style="236" customWidth="1"/>
    <col min="2065" max="2065" width="8" style="236" customWidth="1"/>
    <col min="2066" max="2066" width="6.109375" style="236" customWidth="1"/>
    <col min="2067" max="2067" width="6" style="236" customWidth="1"/>
    <col min="2068" max="2068" width="7.6640625" style="236" customWidth="1"/>
    <col min="2069" max="2069" width="6.109375" style="236" customWidth="1"/>
    <col min="2070" max="2070" width="7.33203125" style="236" customWidth="1"/>
    <col min="2071" max="2071" width="5.109375" style="236" customWidth="1"/>
    <col min="2072" max="2072" width="6.88671875" style="236" customWidth="1"/>
    <col min="2073" max="2073" width="12.33203125" style="236" customWidth="1"/>
    <col min="2074" max="2304" width="9.109375" style="236"/>
    <col min="2305" max="2305" width="5.109375" style="236" customWidth="1"/>
    <col min="2306" max="2306" width="33.33203125" style="236" customWidth="1"/>
    <col min="2307" max="2307" width="8.6640625" style="236" customWidth="1"/>
    <col min="2308" max="2308" width="5.33203125" style="236" customWidth="1"/>
    <col min="2309" max="2309" width="10.109375" style="236" customWidth="1"/>
    <col min="2310" max="2310" width="10.6640625" style="236" customWidth="1"/>
    <col min="2311" max="2311" width="7.33203125" style="236" customWidth="1"/>
    <col min="2312" max="2312" width="8" style="236" customWidth="1"/>
    <col min="2313" max="2313" width="7.33203125" style="236" customWidth="1"/>
    <col min="2314" max="2314" width="10.33203125" style="236" customWidth="1"/>
    <col min="2315" max="2315" width="7.33203125" style="236" customWidth="1"/>
    <col min="2316" max="2316" width="9.88671875" style="236" customWidth="1"/>
    <col min="2317" max="2317" width="8.109375" style="236" customWidth="1"/>
    <col min="2318" max="2318" width="8.44140625" style="236" customWidth="1"/>
    <col min="2319" max="2319" width="8.109375" style="236" customWidth="1"/>
    <col min="2320" max="2320" width="8.6640625" style="236" customWidth="1"/>
    <col min="2321" max="2321" width="8" style="236" customWidth="1"/>
    <col min="2322" max="2322" width="6.109375" style="236" customWidth="1"/>
    <col min="2323" max="2323" width="6" style="236" customWidth="1"/>
    <col min="2324" max="2324" width="7.6640625" style="236" customWidth="1"/>
    <col min="2325" max="2325" width="6.109375" style="236" customWidth="1"/>
    <col min="2326" max="2326" width="7.33203125" style="236" customWidth="1"/>
    <col min="2327" max="2327" width="5.109375" style="236" customWidth="1"/>
    <col min="2328" max="2328" width="6.88671875" style="236" customWidth="1"/>
    <col min="2329" max="2329" width="12.33203125" style="236" customWidth="1"/>
    <col min="2330" max="2560" width="9.109375" style="236"/>
    <col min="2561" max="2561" width="5.109375" style="236" customWidth="1"/>
    <col min="2562" max="2562" width="33.33203125" style="236" customWidth="1"/>
    <col min="2563" max="2563" width="8.6640625" style="236" customWidth="1"/>
    <col min="2564" max="2564" width="5.33203125" style="236" customWidth="1"/>
    <col min="2565" max="2565" width="10.109375" style="236" customWidth="1"/>
    <col min="2566" max="2566" width="10.6640625" style="236" customWidth="1"/>
    <col min="2567" max="2567" width="7.33203125" style="236" customWidth="1"/>
    <col min="2568" max="2568" width="8" style="236" customWidth="1"/>
    <col min="2569" max="2569" width="7.33203125" style="236" customWidth="1"/>
    <col min="2570" max="2570" width="10.33203125" style="236" customWidth="1"/>
    <col min="2571" max="2571" width="7.33203125" style="236" customWidth="1"/>
    <col min="2572" max="2572" width="9.88671875" style="236" customWidth="1"/>
    <col min="2573" max="2573" width="8.109375" style="236" customWidth="1"/>
    <col min="2574" max="2574" width="8.44140625" style="236" customWidth="1"/>
    <col min="2575" max="2575" width="8.109375" style="236" customWidth="1"/>
    <col min="2576" max="2576" width="8.6640625" style="236" customWidth="1"/>
    <col min="2577" max="2577" width="8" style="236" customWidth="1"/>
    <col min="2578" max="2578" width="6.109375" style="236" customWidth="1"/>
    <col min="2579" max="2579" width="6" style="236" customWidth="1"/>
    <col min="2580" max="2580" width="7.6640625" style="236" customWidth="1"/>
    <col min="2581" max="2581" width="6.109375" style="236" customWidth="1"/>
    <col min="2582" max="2582" width="7.33203125" style="236" customWidth="1"/>
    <col min="2583" max="2583" width="5.109375" style="236" customWidth="1"/>
    <col min="2584" max="2584" width="6.88671875" style="236" customWidth="1"/>
    <col min="2585" max="2585" width="12.33203125" style="236" customWidth="1"/>
    <col min="2586" max="2816" width="9.109375" style="236"/>
    <col min="2817" max="2817" width="5.109375" style="236" customWidth="1"/>
    <col min="2818" max="2818" width="33.33203125" style="236" customWidth="1"/>
    <col min="2819" max="2819" width="8.6640625" style="236" customWidth="1"/>
    <col min="2820" max="2820" width="5.33203125" style="236" customWidth="1"/>
    <col min="2821" max="2821" width="10.109375" style="236" customWidth="1"/>
    <col min="2822" max="2822" width="10.6640625" style="236" customWidth="1"/>
    <col min="2823" max="2823" width="7.33203125" style="236" customWidth="1"/>
    <col min="2824" max="2824" width="8" style="236" customWidth="1"/>
    <col min="2825" max="2825" width="7.33203125" style="236" customWidth="1"/>
    <col min="2826" max="2826" width="10.33203125" style="236" customWidth="1"/>
    <col min="2827" max="2827" width="7.33203125" style="236" customWidth="1"/>
    <col min="2828" max="2828" width="9.88671875" style="236" customWidth="1"/>
    <col min="2829" max="2829" width="8.109375" style="236" customWidth="1"/>
    <col min="2830" max="2830" width="8.44140625" style="236" customWidth="1"/>
    <col min="2831" max="2831" width="8.109375" style="236" customWidth="1"/>
    <col min="2832" max="2832" width="8.6640625" style="236" customWidth="1"/>
    <col min="2833" max="2833" width="8" style="236" customWidth="1"/>
    <col min="2834" max="2834" width="6.109375" style="236" customWidth="1"/>
    <col min="2835" max="2835" width="6" style="236" customWidth="1"/>
    <col min="2836" max="2836" width="7.6640625" style="236" customWidth="1"/>
    <col min="2837" max="2837" width="6.109375" style="236" customWidth="1"/>
    <col min="2838" max="2838" width="7.33203125" style="236" customWidth="1"/>
    <col min="2839" max="2839" width="5.109375" style="236" customWidth="1"/>
    <col min="2840" max="2840" width="6.88671875" style="236" customWidth="1"/>
    <col min="2841" max="2841" width="12.33203125" style="236" customWidth="1"/>
    <col min="2842" max="3072" width="9.109375" style="236"/>
    <col min="3073" max="3073" width="5.109375" style="236" customWidth="1"/>
    <col min="3074" max="3074" width="33.33203125" style="236" customWidth="1"/>
    <col min="3075" max="3075" width="8.6640625" style="236" customWidth="1"/>
    <col min="3076" max="3076" width="5.33203125" style="236" customWidth="1"/>
    <col min="3077" max="3077" width="10.109375" style="236" customWidth="1"/>
    <col min="3078" max="3078" width="10.6640625" style="236" customWidth="1"/>
    <col min="3079" max="3079" width="7.33203125" style="236" customWidth="1"/>
    <col min="3080" max="3080" width="8" style="236" customWidth="1"/>
    <col min="3081" max="3081" width="7.33203125" style="236" customWidth="1"/>
    <col min="3082" max="3082" width="10.33203125" style="236" customWidth="1"/>
    <col min="3083" max="3083" width="7.33203125" style="236" customWidth="1"/>
    <col min="3084" max="3084" width="9.88671875" style="236" customWidth="1"/>
    <col min="3085" max="3085" width="8.109375" style="236" customWidth="1"/>
    <col min="3086" max="3086" width="8.44140625" style="236" customWidth="1"/>
    <col min="3087" max="3087" width="8.109375" style="236" customWidth="1"/>
    <col min="3088" max="3088" width="8.6640625" style="236" customWidth="1"/>
    <col min="3089" max="3089" width="8" style="236" customWidth="1"/>
    <col min="3090" max="3090" width="6.109375" style="236" customWidth="1"/>
    <col min="3091" max="3091" width="6" style="236" customWidth="1"/>
    <col min="3092" max="3092" width="7.6640625" style="236" customWidth="1"/>
    <col min="3093" max="3093" width="6.109375" style="236" customWidth="1"/>
    <col min="3094" max="3094" width="7.33203125" style="236" customWidth="1"/>
    <col min="3095" max="3095" width="5.109375" style="236" customWidth="1"/>
    <col min="3096" max="3096" width="6.88671875" style="236" customWidth="1"/>
    <col min="3097" max="3097" width="12.33203125" style="236" customWidth="1"/>
    <col min="3098" max="3328" width="9.109375" style="236"/>
    <col min="3329" max="3329" width="5.109375" style="236" customWidth="1"/>
    <col min="3330" max="3330" width="33.33203125" style="236" customWidth="1"/>
    <col min="3331" max="3331" width="8.6640625" style="236" customWidth="1"/>
    <col min="3332" max="3332" width="5.33203125" style="236" customWidth="1"/>
    <col min="3333" max="3333" width="10.109375" style="236" customWidth="1"/>
    <col min="3334" max="3334" width="10.6640625" style="236" customWidth="1"/>
    <col min="3335" max="3335" width="7.33203125" style="236" customWidth="1"/>
    <col min="3336" max="3336" width="8" style="236" customWidth="1"/>
    <col min="3337" max="3337" width="7.33203125" style="236" customWidth="1"/>
    <col min="3338" max="3338" width="10.33203125" style="236" customWidth="1"/>
    <col min="3339" max="3339" width="7.33203125" style="236" customWidth="1"/>
    <col min="3340" max="3340" width="9.88671875" style="236" customWidth="1"/>
    <col min="3341" max="3341" width="8.109375" style="236" customWidth="1"/>
    <col min="3342" max="3342" width="8.44140625" style="236" customWidth="1"/>
    <col min="3343" max="3343" width="8.109375" style="236" customWidth="1"/>
    <col min="3344" max="3344" width="8.6640625" style="236" customWidth="1"/>
    <col min="3345" max="3345" width="8" style="236" customWidth="1"/>
    <col min="3346" max="3346" width="6.109375" style="236" customWidth="1"/>
    <col min="3347" max="3347" width="6" style="236" customWidth="1"/>
    <col min="3348" max="3348" width="7.6640625" style="236" customWidth="1"/>
    <col min="3349" max="3349" width="6.109375" style="236" customWidth="1"/>
    <col min="3350" max="3350" width="7.33203125" style="236" customWidth="1"/>
    <col min="3351" max="3351" width="5.109375" style="236" customWidth="1"/>
    <col min="3352" max="3352" width="6.88671875" style="236" customWidth="1"/>
    <col min="3353" max="3353" width="12.33203125" style="236" customWidth="1"/>
    <col min="3354" max="3584" width="9.109375" style="236"/>
    <col min="3585" max="3585" width="5.109375" style="236" customWidth="1"/>
    <col min="3586" max="3586" width="33.33203125" style="236" customWidth="1"/>
    <col min="3587" max="3587" width="8.6640625" style="236" customWidth="1"/>
    <col min="3588" max="3588" width="5.33203125" style="236" customWidth="1"/>
    <col min="3589" max="3589" width="10.109375" style="236" customWidth="1"/>
    <col min="3590" max="3590" width="10.6640625" style="236" customWidth="1"/>
    <col min="3591" max="3591" width="7.33203125" style="236" customWidth="1"/>
    <col min="3592" max="3592" width="8" style="236" customWidth="1"/>
    <col min="3593" max="3593" width="7.33203125" style="236" customWidth="1"/>
    <col min="3594" max="3594" width="10.33203125" style="236" customWidth="1"/>
    <col min="3595" max="3595" width="7.33203125" style="236" customWidth="1"/>
    <col min="3596" max="3596" width="9.88671875" style="236" customWidth="1"/>
    <col min="3597" max="3597" width="8.109375" style="236" customWidth="1"/>
    <col min="3598" max="3598" width="8.44140625" style="236" customWidth="1"/>
    <col min="3599" max="3599" width="8.109375" style="236" customWidth="1"/>
    <col min="3600" max="3600" width="8.6640625" style="236" customWidth="1"/>
    <col min="3601" max="3601" width="8" style="236" customWidth="1"/>
    <col min="3602" max="3602" width="6.109375" style="236" customWidth="1"/>
    <col min="3603" max="3603" width="6" style="236" customWidth="1"/>
    <col min="3604" max="3604" width="7.6640625" style="236" customWidth="1"/>
    <col min="3605" max="3605" width="6.109375" style="236" customWidth="1"/>
    <col min="3606" max="3606" width="7.33203125" style="236" customWidth="1"/>
    <col min="3607" max="3607" width="5.109375" style="236" customWidth="1"/>
    <col min="3608" max="3608" width="6.88671875" style="236" customWidth="1"/>
    <col min="3609" max="3609" width="12.33203125" style="236" customWidth="1"/>
    <col min="3610" max="3840" width="9.109375" style="236"/>
    <col min="3841" max="3841" width="5.109375" style="236" customWidth="1"/>
    <col min="3842" max="3842" width="33.33203125" style="236" customWidth="1"/>
    <col min="3843" max="3843" width="8.6640625" style="236" customWidth="1"/>
    <col min="3844" max="3844" width="5.33203125" style="236" customWidth="1"/>
    <col min="3845" max="3845" width="10.109375" style="236" customWidth="1"/>
    <col min="3846" max="3846" width="10.6640625" style="236" customWidth="1"/>
    <col min="3847" max="3847" width="7.33203125" style="236" customWidth="1"/>
    <col min="3848" max="3848" width="8" style="236" customWidth="1"/>
    <col min="3849" max="3849" width="7.33203125" style="236" customWidth="1"/>
    <col min="3850" max="3850" width="10.33203125" style="236" customWidth="1"/>
    <col min="3851" max="3851" width="7.33203125" style="236" customWidth="1"/>
    <col min="3852" max="3852" width="9.88671875" style="236" customWidth="1"/>
    <col min="3853" max="3853" width="8.109375" style="236" customWidth="1"/>
    <col min="3854" max="3854" width="8.44140625" style="236" customWidth="1"/>
    <col min="3855" max="3855" width="8.109375" style="236" customWidth="1"/>
    <col min="3856" max="3856" width="8.6640625" style="236" customWidth="1"/>
    <col min="3857" max="3857" width="8" style="236" customWidth="1"/>
    <col min="3858" max="3858" width="6.109375" style="236" customWidth="1"/>
    <col min="3859" max="3859" width="6" style="236" customWidth="1"/>
    <col min="3860" max="3860" width="7.6640625" style="236" customWidth="1"/>
    <col min="3861" max="3861" width="6.109375" style="236" customWidth="1"/>
    <col min="3862" max="3862" width="7.33203125" style="236" customWidth="1"/>
    <col min="3863" max="3863" width="5.109375" style="236" customWidth="1"/>
    <col min="3864" max="3864" width="6.88671875" style="236" customWidth="1"/>
    <col min="3865" max="3865" width="12.33203125" style="236" customWidth="1"/>
    <col min="3866" max="4096" width="9.109375" style="236"/>
    <col min="4097" max="4097" width="5.109375" style="236" customWidth="1"/>
    <col min="4098" max="4098" width="33.33203125" style="236" customWidth="1"/>
    <col min="4099" max="4099" width="8.6640625" style="236" customWidth="1"/>
    <col min="4100" max="4100" width="5.33203125" style="236" customWidth="1"/>
    <col min="4101" max="4101" width="10.109375" style="236" customWidth="1"/>
    <col min="4102" max="4102" width="10.6640625" style="236" customWidth="1"/>
    <col min="4103" max="4103" width="7.33203125" style="236" customWidth="1"/>
    <col min="4104" max="4104" width="8" style="236" customWidth="1"/>
    <col min="4105" max="4105" width="7.33203125" style="236" customWidth="1"/>
    <col min="4106" max="4106" width="10.33203125" style="236" customWidth="1"/>
    <col min="4107" max="4107" width="7.33203125" style="236" customWidth="1"/>
    <col min="4108" max="4108" width="9.88671875" style="236" customWidth="1"/>
    <col min="4109" max="4109" width="8.109375" style="236" customWidth="1"/>
    <col min="4110" max="4110" width="8.44140625" style="236" customWidth="1"/>
    <col min="4111" max="4111" width="8.109375" style="236" customWidth="1"/>
    <col min="4112" max="4112" width="8.6640625" style="236" customWidth="1"/>
    <col min="4113" max="4113" width="8" style="236" customWidth="1"/>
    <col min="4114" max="4114" width="6.109375" style="236" customWidth="1"/>
    <col min="4115" max="4115" width="6" style="236" customWidth="1"/>
    <col min="4116" max="4116" width="7.6640625" style="236" customWidth="1"/>
    <col min="4117" max="4117" width="6.109375" style="236" customWidth="1"/>
    <col min="4118" max="4118" width="7.33203125" style="236" customWidth="1"/>
    <col min="4119" max="4119" width="5.109375" style="236" customWidth="1"/>
    <col min="4120" max="4120" width="6.88671875" style="236" customWidth="1"/>
    <col min="4121" max="4121" width="12.33203125" style="236" customWidth="1"/>
    <col min="4122" max="4352" width="9.109375" style="236"/>
    <col min="4353" max="4353" width="5.109375" style="236" customWidth="1"/>
    <col min="4354" max="4354" width="33.33203125" style="236" customWidth="1"/>
    <col min="4355" max="4355" width="8.6640625" style="236" customWidth="1"/>
    <col min="4356" max="4356" width="5.33203125" style="236" customWidth="1"/>
    <col min="4357" max="4357" width="10.109375" style="236" customWidth="1"/>
    <col min="4358" max="4358" width="10.6640625" style="236" customWidth="1"/>
    <col min="4359" max="4359" width="7.33203125" style="236" customWidth="1"/>
    <col min="4360" max="4360" width="8" style="236" customWidth="1"/>
    <col min="4361" max="4361" width="7.33203125" style="236" customWidth="1"/>
    <col min="4362" max="4362" width="10.33203125" style="236" customWidth="1"/>
    <col min="4363" max="4363" width="7.33203125" style="236" customWidth="1"/>
    <col min="4364" max="4364" width="9.88671875" style="236" customWidth="1"/>
    <col min="4365" max="4365" width="8.109375" style="236" customWidth="1"/>
    <col min="4366" max="4366" width="8.44140625" style="236" customWidth="1"/>
    <col min="4367" max="4367" width="8.109375" style="236" customWidth="1"/>
    <col min="4368" max="4368" width="8.6640625" style="236" customWidth="1"/>
    <col min="4369" max="4369" width="8" style="236" customWidth="1"/>
    <col min="4370" max="4370" width="6.109375" style="236" customWidth="1"/>
    <col min="4371" max="4371" width="6" style="236" customWidth="1"/>
    <col min="4372" max="4372" width="7.6640625" style="236" customWidth="1"/>
    <col min="4373" max="4373" width="6.109375" style="236" customWidth="1"/>
    <col min="4374" max="4374" width="7.33203125" style="236" customWidth="1"/>
    <col min="4375" max="4375" width="5.109375" style="236" customWidth="1"/>
    <col min="4376" max="4376" width="6.88671875" style="236" customWidth="1"/>
    <col min="4377" max="4377" width="12.33203125" style="236" customWidth="1"/>
    <col min="4378" max="4608" width="9.109375" style="236"/>
    <col min="4609" max="4609" width="5.109375" style="236" customWidth="1"/>
    <col min="4610" max="4610" width="33.33203125" style="236" customWidth="1"/>
    <col min="4611" max="4611" width="8.6640625" style="236" customWidth="1"/>
    <col min="4612" max="4612" width="5.33203125" style="236" customWidth="1"/>
    <col min="4613" max="4613" width="10.109375" style="236" customWidth="1"/>
    <col min="4614" max="4614" width="10.6640625" style="236" customWidth="1"/>
    <col min="4615" max="4615" width="7.33203125" style="236" customWidth="1"/>
    <col min="4616" max="4616" width="8" style="236" customWidth="1"/>
    <col min="4617" max="4617" width="7.33203125" style="236" customWidth="1"/>
    <col min="4618" max="4618" width="10.33203125" style="236" customWidth="1"/>
    <col min="4619" max="4619" width="7.33203125" style="236" customWidth="1"/>
    <col min="4620" max="4620" width="9.88671875" style="236" customWidth="1"/>
    <col min="4621" max="4621" width="8.109375" style="236" customWidth="1"/>
    <col min="4622" max="4622" width="8.44140625" style="236" customWidth="1"/>
    <col min="4623" max="4623" width="8.109375" style="236" customWidth="1"/>
    <col min="4624" max="4624" width="8.6640625" style="236" customWidth="1"/>
    <col min="4625" max="4625" width="8" style="236" customWidth="1"/>
    <col min="4626" max="4626" width="6.109375" style="236" customWidth="1"/>
    <col min="4627" max="4627" width="6" style="236" customWidth="1"/>
    <col min="4628" max="4628" width="7.6640625" style="236" customWidth="1"/>
    <col min="4629" max="4629" width="6.109375" style="236" customWidth="1"/>
    <col min="4630" max="4630" width="7.33203125" style="236" customWidth="1"/>
    <col min="4631" max="4631" width="5.109375" style="236" customWidth="1"/>
    <col min="4632" max="4632" width="6.88671875" style="236" customWidth="1"/>
    <col min="4633" max="4633" width="12.33203125" style="236" customWidth="1"/>
    <col min="4634" max="4864" width="9.109375" style="236"/>
    <col min="4865" max="4865" width="5.109375" style="236" customWidth="1"/>
    <col min="4866" max="4866" width="33.33203125" style="236" customWidth="1"/>
    <col min="4867" max="4867" width="8.6640625" style="236" customWidth="1"/>
    <col min="4868" max="4868" width="5.33203125" style="236" customWidth="1"/>
    <col min="4869" max="4869" width="10.109375" style="236" customWidth="1"/>
    <col min="4870" max="4870" width="10.6640625" style="236" customWidth="1"/>
    <col min="4871" max="4871" width="7.33203125" style="236" customWidth="1"/>
    <col min="4872" max="4872" width="8" style="236" customWidth="1"/>
    <col min="4873" max="4873" width="7.33203125" style="236" customWidth="1"/>
    <col min="4874" max="4874" width="10.33203125" style="236" customWidth="1"/>
    <col min="4875" max="4875" width="7.33203125" style="236" customWidth="1"/>
    <col min="4876" max="4876" width="9.88671875" style="236" customWidth="1"/>
    <col min="4877" max="4877" width="8.109375" style="236" customWidth="1"/>
    <col min="4878" max="4878" width="8.44140625" style="236" customWidth="1"/>
    <col min="4879" max="4879" width="8.109375" style="236" customWidth="1"/>
    <col min="4880" max="4880" width="8.6640625" style="236" customWidth="1"/>
    <col min="4881" max="4881" width="8" style="236" customWidth="1"/>
    <col min="4882" max="4882" width="6.109375" style="236" customWidth="1"/>
    <col min="4883" max="4883" width="6" style="236" customWidth="1"/>
    <col min="4884" max="4884" width="7.6640625" style="236" customWidth="1"/>
    <col min="4885" max="4885" width="6.109375" style="236" customWidth="1"/>
    <col min="4886" max="4886" width="7.33203125" style="236" customWidth="1"/>
    <col min="4887" max="4887" width="5.109375" style="236" customWidth="1"/>
    <col min="4888" max="4888" width="6.88671875" style="236" customWidth="1"/>
    <col min="4889" max="4889" width="12.33203125" style="236" customWidth="1"/>
    <col min="4890" max="5120" width="9.109375" style="236"/>
    <col min="5121" max="5121" width="5.109375" style="236" customWidth="1"/>
    <col min="5122" max="5122" width="33.33203125" style="236" customWidth="1"/>
    <col min="5123" max="5123" width="8.6640625" style="236" customWidth="1"/>
    <col min="5124" max="5124" width="5.33203125" style="236" customWidth="1"/>
    <col min="5125" max="5125" width="10.109375" style="236" customWidth="1"/>
    <col min="5126" max="5126" width="10.6640625" style="236" customWidth="1"/>
    <col min="5127" max="5127" width="7.33203125" style="236" customWidth="1"/>
    <col min="5128" max="5128" width="8" style="236" customWidth="1"/>
    <col min="5129" max="5129" width="7.33203125" style="236" customWidth="1"/>
    <col min="5130" max="5130" width="10.33203125" style="236" customWidth="1"/>
    <col min="5131" max="5131" width="7.33203125" style="236" customWidth="1"/>
    <col min="5132" max="5132" width="9.88671875" style="236" customWidth="1"/>
    <col min="5133" max="5133" width="8.109375" style="236" customWidth="1"/>
    <col min="5134" max="5134" width="8.44140625" style="236" customWidth="1"/>
    <col min="5135" max="5135" width="8.109375" style="236" customWidth="1"/>
    <col min="5136" max="5136" width="8.6640625" style="236" customWidth="1"/>
    <col min="5137" max="5137" width="8" style="236" customWidth="1"/>
    <col min="5138" max="5138" width="6.109375" style="236" customWidth="1"/>
    <col min="5139" max="5139" width="6" style="236" customWidth="1"/>
    <col min="5140" max="5140" width="7.6640625" style="236" customWidth="1"/>
    <col min="5141" max="5141" width="6.109375" style="236" customWidth="1"/>
    <col min="5142" max="5142" width="7.33203125" style="236" customWidth="1"/>
    <col min="5143" max="5143" width="5.109375" style="236" customWidth="1"/>
    <col min="5144" max="5144" width="6.88671875" style="236" customWidth="1"/>
    <col min="5145" max="5145" width="12.33203125" style="236" customWidth="1"/>
    <col min="5146" max="5376" width="9.109375" style="236"/>
    <col min="5377" max="5377" width="5.109375" style="236" customWidth="1"/>
    <col min="5378" max="5378" width="33.33203125" style="236" customWidth="1"/>
    <col min="5379" max="5379" width="8.6640625" style="236" customWidth="1"/>
    <col min="5380" max="5380" width="5.33203125" style="236" customWidth="1"/>
    <col min="5381" max="5381" width="10.109375" style="236" customWidth="1"/>
    <col min="5382" max="5382" width="10.6640625" style="236" customWidth="1"/>
    <col min="5383" max="5383" width="7.33203125" style="236" customWidth="1"/>
    <col min="5384" max="5384" width="8" style="236" customWidth="1"/>
    <col min="5385" max="5385" width="7.33203125" style="236" customWidth="1"/>
    <col min="5386" max="5386" width="10.33203125" style="236" customWidth="1"/>
    <col min="5387" max="5387" width="7.33203125" style="236" customWidth="1"/>
    <col min="5388" max="5388" width="9.88671875" style="236" customWidth="1"/>
    <col min="5389" max="5389" width="8.109375" style="236" customWidth="1"/>
    <col min="5390" max="5390" width="8.44140625" style="236" customWidth="1"/>
    <col min="5391" max="5391" width="8.109375" style="236" customWidth="1"/>
    <col min="5392" max="5392" width="8.6640625" style="236" customWidth="1"/>
    <col min="5393" max="5393" width="8" style="236" customWidth="1"/>
    <col min="5394" max="5394" width="6.109375" style="236" customWidth="1"/>
    <col min="5395" max="5395" width="6" style="236" customWidth="1"/>
    <col min="5396" max="5396" width="7.6640625" style="236" customWidth="1"/>
    <col min="5397" max="5397" width="6.109375" style="236" customWidth="1"/>
    <col min="5398" max="5398" width="7.33203125" style="236" customWidth="1"/>
    <col min="5399" max="5399" width="5.109375" style="236" customWidth="1"/>
    <col min="5400" max="5400" width="6.88671875" style="236" customWidth="1"/>
    <col min="5401" max="5401" width="12.33203125" style="236" customWidth="1"/>
    <col min="5402" max="5632" width="9.109375" style="236"/>
    <col min="5633" max="5633" width="5.109375" style="236" customWidth="1"/>
    <col min="5634" max="5634" width="33.33203125" style="236" customWidth="1"/>
    <col min="5635" max="5635" width="8.6640625" style="236" customWidth="1"/>
    <col min="5636" max="5636" width="5.33203125" style="236" customWidth="1"/>
    <col min="5637" max="5637" width="10.109375" style="236" customWidth="1"/>
    <col min="5638" max="5638" width="10.6640625" style="236" customWidth="1"/>
    <col min="5639" max="5639" width="7.33203125" style="236" customWidth="1"/>
    <col min="5640" max="5640" width="8" style="236" customWidth="1"/>
    <col min="5641" max="5641" width="7.33203125" style="236" customWidth="1"/>
    <col min="5642" max="5642" width="10.33203125" style="236" customWidth="1"/>
    <col min="5643" max="5643" width="7.33203125" style="236" customWidth="1"/>
    <col min="5644" max="5644" width="9.88671875" style="236" customWidth="1"/>
    <col min="5645" max="5645" width="8.109375" style="236" customWidth="1"/>
    <col min="5646" max="5646" width="8.44140625" style="236" customWidth="1"/>
    <col min="5647" max="5647" width="8.109375" style="236" customWidth="1"/>
    <col min="5648" max="5648" width="8.6640625" style="236" customWidth="1"/>
    <col min="5649" max="5649" width="8" style="236" customWidth="1"/>
    <col min="5650" max="5650" width="6.109375" style="236" customWidth="1"/>
    <col min="5651" max="5651" width="6" style="236" customWidth="1"/>
    <col min="5652" max="5652" width="7.6640625" style="236" customWidth="1"/>
    <col min="5653" max="5653" width="6.109375" style="236" customWidth="1"/>
    <col min="5654" max="5654" width="7.33203125" style="236" customWidth="1"/>
    <col min="5655" max="5655" width="5.109375" style="236" customWidth="1"/>
    <col min="5656" max="5656" width="6.88671875" style="236" customWidth="1"/>
    <col min="5657" max="5657" width="12.33203125" style="236" customWidth="1"/>
    <col min="5658" max="5888" width="9.109375" style="236"/>
    <col min="5889" max="5889" width="5.109375" style="236" customWidth="1"/>
    <col min="5890" max="5890" width="33.33203125" style="236" customWidth="1"/>
    <col min="5891" max="5891" width="8.6640625" style="236" customWidth="1"/>
    <col min="5892" max="5892" width="5.33203125" style="236" customWidth="1"/>
    <col min="5893" max="5893" width="10.109375" style="236" customWidth="1"/>
    <col min="5894" max="5894" width="10.6640625" style="236" customWidth="1"/>
    <col min="5895" max="5895" width="7.33203125" style="236" customWidth="1"/>
    <col min="5896" max="5896" width="8" style="236" customWidth="1"/>
    <col min="5897" max="5897" width="7.33203125" style="236" customWidth="1"/>
    <col min="5898" max="5898" width="10.33203125" style="236" customWidth="1"/>
    <col min="5899" max="5899" width="7.33203125" style="236" customWidth="1"/>
    <col min="5900" max="5900" width="9.88671875" style="236" customWidth="1"/>
    <col min="5901" max="5901" width="8.109375" style="236" customWidth="1"/>
    <col min="5902" max="5902" width="8.44140625" style="236" customWidth="1"/>
    <col min="5903" max="5903" width="8.109375" style="236" customWidth="1"/>
    <col min="5904" max="5904" width="8.6640625" style="236" customWidth="1"/>
    <col min="5905" max="5905" width="8" style="236" customWidth="1"/>
    <col min="5906" max="5906" width="6.109375" style="236" customWidth="1"/>
    <col min="5907" max="5907" width="6" style="236" customWidth="1"/>
    <col min="5908" max="5908" width="7.6640625" style="236" customWidth="1"/>
    <col min="5909" max="5909" width="6.109375" style="236" customWidth="1"/>
    <col min="5910" max="5910" width="7.33203125" style="236" customWidth="1"/>
    <col min="5911" max="5911" width="5.109375" style="236" customWidth="1"/>
    <col min="5912" max="5912" width="6.88671875" style="236" customWidth="1"/>
    <col min="5913" max="5913" width="12.33203125" style="236" customWidth="1"/>
    <col min="5914" max="6144" width="9.109375" style="236"/>
    <col min="6145" max="6145" width="5.109375" style="236" customWidth="1"/>
    <col min="6146" max="6146" width="33.33203125" style="236" customWidth="1"/>
    <col min="6147" max="6147" width="8.6640625" style="236" customWidth="1"/>
    <col min="6148" max="6148" width="5.33203125" style="236" customWidth="1"/>
    <col min="6149" max="6149" width="10.109375" style="236" customWidth="1"/>
    <col min="6150" max="6150" width="10.6640625" style="236" customWidth="1"/>
    <col min="6151" max="6151" width="7.33203125" style="236" customWidth="1"/>
    <col min="6152" max="6152" width="8" style="236" customWidth="1"/>
    <col min="6153" max="6153" width="7.33203125" style="236" customWidth="1"/>
    <col min="6154" max="6154" width="10.33203125" style="236" customWidth="1"/>
    <col min="6155" max="6155" width="7.33203125" style="236" customWidth="1"/>
    <col min="6156" max="6156" width="9.88671875" style="236" customWidth="1"/>
    <col min="6157" max="6157" width="8.109375" style="236" customWidth="1"/>
    <col min="6158" max="6158" width="8.44140625" style="236" customWidth="1"/>
    <col min="6159" max="6159" width="8.109375" style="236" customWidth="1"/>
    <col min="6160" max="6160" width="8.6640625" style="236" customWidth="1"/>
    <col min="6161" max="6161" width="8" style="236" customWidth="1"/>
    <col min="6162" max="6162" width="6.109375" style="236" customWidth="1"/>
    <col min="6163" max="6163" width="6" style="236" customWidth="1"/>
    <col min="6164" max="6164" width="7.6640625" style="236" customWidth="1"/>
    <col min="6165" max="6165" width="6.109375" style="236" customWidth="1"/>
    <col min="6166" max="6166" width="7.33203125" style="236" customWidth="1"/>
    <col min="6167" max="6167" width="5.109375" style="236" customWidth="1"/>
    <col min="6168" max="6168" width="6.88671875" style="236" customWidth="1"/>
    <col min="6169" max="6169" width="12.33203125" style="236" customWidth="1"/>
    <col min="6170" max="6400" width="9.109375" style="236"/>
    <col min="6401" max="6401" width="5.109375" style="236" customWidth="1"/>
    <col min="6402" max="6402" width="33.33203125" style="236" customWidth="1"/>
    <col min="6403" max="6403" width="8.6640625" style="236" customWidth="1"/>
    <col min="6404" max="6404" width="5.33203125" style="236" customWidth="1"/>
    <col min="6405" max="6405" width="10.109375" style="236" customWidth="1"/>
    <col min="6406" max="6406" width="10.6640625" style="236" customWidth="1"/>
    <col min="6407" max="6407" width="7.33203125" style="236" customWidth="1"/>
    <col min="6408" max="6408" width="8" style="236" customWidth="1"/>
    <col min="6409" max="6409" width="7.33203125" style="236" customWidth="1"/>
    <col min="6410" max="6410" width="10.33203125" style="236" customWidth="1"/>
    <col min="6411" max="6411" width="7.33203125" style="236" customWidth="1"/>
    <col min="6412" max="6412" width="9.88671875" style="236" customWidth="1"/>
    <col min="6413" max="6413" width="8.109375" style="236" customWidth="1"/>
    <col min="6414" max="6414" width="8.44140625" style="236" customWidth="1"/>
    <col min="6415" max="6415" width="8.109375" style="236" customWidth="1"/>
    <col min="6416" max="6416" width="8.6640625" style="236" customWidth="1"/>
    <col min="6417" max="6417" width="8" style="236" customWidth="1"/>
    <col min="6418" max="6418" width="6.109375" style="236" customWidth="1"/>
    <col min="6419" max="6419" width="6" style="236" customWidth="1"/>
    <col min="6420" max="6420" width="7.6640625" style="236" customWidth="1"/>
    <col min="6421" max="6421" width="6.109375" style="236" customWidth="1"/>
    <col min="6422" max="6422" width="7.33203125" style="236" customWidth="1"/>
    <col min="6423" max="6423" width="5.109375" style="236" customWidth="1"/>
    <col min="6424" max="6424" width="6.88671875" style="236" customWidth="1"/>
    <col min="6425" max="6425" width="12.33203125" style="236" customWidth="1"/>
    <col min="6426" max="6656" width="9.109375" style="236"/>
    <col min="6657" max="6657" width="5.109375" style="236" customWidth="1"/>
    <col min="6658" max="6658" width="33.33203125" style="236" customWidth="1"/>
    <col min="6659" max="6659" width="8.6640625" style="236" customWidth="1"/>
    <col min="6660" max="6660" width="5.33203125" style="236" customWidth="1"/>
    <col min="6661" max="6661" width="10.109375" style="236" customWidth="1"/>
    <col min="6662" max="6662" width="10.6640625" style="236" customWidth="1"/>
    <col min="6663" max="6663" width="7.33203125" style="236" customWidth="1"/>
    <col min="6664" max="6664" width="8" style="236" customWidth="1"/>
    <col min="6665" max="6665" width="7.33203125" style="236" customWidth="1"/>
    <col min="6666" max="6666" width="10.33203125" style="236" customWidth="1"/>
    <col min="6667" max="6667" width="7.33203125" style="236" customWidth="1"/>
    <col min="6668" max="6668" width="9.88671875" style="236" customWidth="1"/>
    <col min="6669" max="6669" width="8.109375" style="236" customWidth="1"/>
    <col min="6670" max="6670" width="8.44140625" style="236" customWidth="1"/>
    <col min="6671" max="6671" width="8.109375" style="236" customWidth="1"/>
    <col min="6672" max="6672" width="8.6640625" style="236" customWidth="1"/>
    <col min="6673" max="6673" width="8" style="236" customWidth="1"/>
    <col min="6674" max="6674" width="6.109375" style="236" customWidth="1"/>
    <col min="6675" max="6675" width="6" style="236" customWidth="1"/>
    <col min="6676" max="6676" width="7.6640625" style="236" customWidth="1"/>
    <col min="6677" max="6677" width="6.109375" style="236" customWidth="1"/>
    <col min="6678" max="6678" width="7.33203125" style="236" customWidth="1"/>
    <col min="6679" max="6679" width="5.109375" style="236" customWidth="1"/>
    <col min="6680" max="6680" width="6.88671875" style="236" customWidth="1"/>
    <col min="6681" max="6681" width="12.33203125" style="236" customWidth="1"/>
    <col min="6682" max="6912" width="9.109375" style="236"/>
    <col min="6913" max="6913" width="5.109375" style="236" customWidth="1"/>
    <col min="6914" max="6914" width="33.33203125" style="236" customWidth="1"/>
    <col min="6915" max="6915" width="8.6640625" style="236" customWidth="1"/>
    <col min="6916" max="6916" width="5.33203125" style="236" customWidth="1"/>
    <col min="6917" max="6917" width="10.109375" style="236" customWidth="1"/>
    <col min="6918" max="6918" width="10.6640625" style="236" customWidth="1"/>
    <col min="6919" max="6919" width="7.33203125" style="236" customWidth="1"/>
    <col min="6920" max="6920" width="8" style="236" customWidth="1"/>
    <col min="6921" max="6921" width="7.33203125" style="236" customWidth="1"/>
    <col min="6922" max="6922" width="10.33203125" style="236" customWidth="1"/>
    <col min="6923" max="6923" width="7.33203125" style="236" customWidth="1"/>
    <col min="6924" max="6924" width="9.88671875" style="236" customWidth="1"/>
    <col min="6925" max="6925" width="8.109375" style="236" customWidth="1"/>
    <col min="6926" max="6926" width="8.44140625" style="236" customWidth="1"/>
    <col min="6927" max="6927" width="8.109375" style="236" customWidth="1"/>
    <col min="6928" max="6928" width="8.6640625" style="236" customWidth="1"/>
    <col min="6929" max="6929" width="8" style="236" customWidth="1"/>
    <col min="6930" max="6930" width="6.109375" style="236" customWidth="1"/>
    <col min="6931" max="6931" width="6" style="236" customWidth="1"/>
    <col min="6932" max="6932" width="7.6640625" style="236" customWidth="1"/>
    <col min="6933" max="6933" width="6.109375" style="236" customWidth="1"/>
    <col min="6934" max="6934" width="7.33203125" style="236" customWidth="1"/>
    <col min="6935" max="6935" width="5.109375" style="236" customWidth="1"/>
    <col min="6936" max="6936" width="6.88671875" style="236" customWidth="1"/>
    <col min="6937" max="6937" width="12.33203125" style="236" customWidth="1"/>
    <col min="6938" max="7168" width="9.109375" style="236"/>
    <col min="7169" max="7169" width="5.109375" style="236" customWidth="1"/>
    <col min="7170" max="7170" width="33.33203125" style="236" customWidth="1"/>
    <col min="7171" max="7171" width="8.6640625" style="236" customWidth="1"/>
    <col min="7172" max="7172" width="5.33203125" style="236" customWidth="1"/>
    <col min="7173" max="7173" width="10.109375" style="236" customWidth="1"/>
    <col min="7174" max="7174" width="10.6640625" style="236" customWidth="1"/>
    <col min="7175" max="7175" width="7.33203125" style="236" customWidth="1"/>
    <col min="7176" max="7176" width="8" style="236" customWidth="1"/>
    <col min="7177" max="7177" width="7.33203125" style="236" customWidth="1"/>
    <col min="7178" max="7178" width="10.33203125" style="236" customWidth="1"/>
    <col min="7179" max="7179" width="7.33203125" style="236" customWidth="1"/>
    <col min="7180" max="7180" width="9.88671875" style="236" customWidth="1"/>
    <col min="7181" max="7181" width="8.109375" style="236" customWidth="1"/>
    <col min="7182" max="7182" width="8.44140625" style="236" customWidth="1"/>
    <col min="7183" max="7183" width="8.109375" style="236" customWidth="1"/>
    <col min="7184" max="7184" width="8.6640625" style="236" customWidth="1"/>
    <col min="7185" max="7185" width="8" style="236" customWidth="1"/>
    <col min="7186" max="7186" width="6.109375" style="236" customWidth="1"/>
    <col min="7187" max="7187" width="6" style="236" customWidth="1"/>
    <col min="7188" max="7188" width="7.6640625" style="236" customWidth="1"/>
    <col min="7189" max="7189" width="6.109375" style="236" customWidth="1"/>
    <col min="7190" max="7190" width="7.33203125" style="236" customWidth="1"/>
    <col min="7191" max="7191" width="5.109375" style="236" customWidth="1"/>
    <col min="7192" max="7192" width="6.88671875" style="236" customWidth="1"/>
    <col min="7193" max="7193" width="12.33203125" style="236" customWidth="1"/>
    <col min="7194" max="7424" width="9.109375" style="236"/>
    <col min="7425" max="7425" width="5.109375" style="236" customWidth="1"/>
    <col min="7426" max="7426" width="33.33203125" style="236" customWidth="1"/>
    <col min="7427" max="7427" width="8.6640625" style="236" customWidth="1"/>
    <col min="7428" max="7428" width="5.33203125" style="236" customWidth="1"/>
    <col min="7429" max="7429" width="10.109375" style="236" customWidth="1"/>
    <col min="7430" max="7430" width="10.6640625" style="236" customWidth="1"/>
    <col min="7431" max="7431" width="7.33203125" style="236" customWidth="1"/>
    <col min="7432" max="7432" width="8" style="236" customWidth="1"/>
    <col min="7433" max="7433" width="7.33203125" style="236" customWidth="1"/>
    <col min="7434" max="7434" width="10.33203125" style="236" customWidth="1"/>
    <col min="7435" max="7435" width="7.33203125" style="236" customWidth="1"/>
    <col min="7436" max="7436" width="9.88671875" style="236" customWidth="1"/>
    <col min="7437" max="7437" width="8.109375" style="236" customWidth="1"/>
    <col min="7438" max="7438" width="8.44140625" style="236" customWidth="1"/>
    <col min="7439" max="7439" width="8.109375" style="236" customWidth="1"/>
    <col min="7440" max="7440" width="8.6640625" style="236" customWidth="1"/>
    <col min="7441" max="7441" width="8" style="236" customWidth="1"/>
    <col min="7442" max="7442" width="6.109375" style="236" customWidth="1"/>
    <col min="7443" max="7443" width="6" style="236" customWidth="1"/>
    <col min="7444" max="7444" width="7.6640625" style="236" customWidth="1"/>
    <col min="7445" max="7445" width="6.109375" style="236" customWidth="1"/>
    <col min="7446" max="7446" width="7.33203125" style="236" customWidth="1"/>
    <col min="7447" max="7447" width="5.109375" style="236" customWidth="1"/>
    <col min="7448" max="7448" width="6.88671875" style="236" customWidth="1"/>
    <col min="7449" max="7449" width="12.33203125" style="236" customWidth="1"/>
    <col min="7450" max="7680" width="9.109375" style="236"/>
    <col min="7681" max="7681" width="5.109375" style="236" customWidth="1"/>
    <col min="7682" max="7682" width="33.33203125" style="236" customWidth="1"/>
    <col min="7683" max="7683" width="8.6640625" style="236" customWidth="1"/>
    <col min="7684" max="7684" width="5.33203125" style="236" customWidth="1"/>
    <col min="7685" max="7685" width="10.109375" style="236" customWidth="1"/>
    <col min="7686" max="7686" width="10.6640625" style="236" customWidth="1"/>
    <col min="7687" max="7687" width="7.33203125" style="236" customWidth="1"/>
    <col min="7688" max="7688" width="8" style="236" customWidth="1"/>
    <col min="7689" max="7689" width="7.33203125" style="236" customWidth="1"/>
    <col min="7690" max="7690" width="10.33203125" style="236" customWidth="1"/>
    <col min="7691" max="7691" width="7.33203125" style="236" customWidth="1"/>
    <col min="7692" max="7692" width="9.88671875" style="236" customWidth="1"/>
    <col min="7693" max="7693" width="8.109375" style="236" customWidth="1"/>
    <col min="7694" max="7694" width="8.44140625" style="236" customWidth="1"/>
    <col min="7695" max="7695" width="8.109375" style="236" customWidth="1"/>
    <col min="7696" max="7696" width="8.6640625" style="236" customWidth="1"/>
    <col min="7697" max="7697" width="8" style="236" customWidth="1"/>
    <col min="7698" max="7698" width="6.109375" style="236" customWidth="1"/>
    <col min="7699" max="7699" width="6" style="236" customWidth="1"/>
    <col min="7700" max="7700" width="7.6640625" style="236" customWidth="1"/>
    <col min="7701" max="7701" width="6.109375" style="236" customWidth="1"/>
    <col min="7702" max="7702" width="7.33203125" style="236" customWidth="1"/>
    <col min="7703" max="7703" width="5.109375" style="236" customWidth="1"/>
    <col min="7704" max="7704" width="6.88671875" style="236" customWidth="1"/>
    <col min="7705" max="7705" width="12.33203125" style="236" customWidth="1"/>
    <col min="7706" max="7936" width="9.109375" style="236"/>
    <col min="7937" max="7937" width="5.109375" style="236" customWidth="1"/>
    <col min="7938" max="7938" width="33.33203125" style="236" customWidth="1"/>
    <col min="7939" max="7939" width="8.6640625" style="236" customWidth="1"/>
    <col min="7940" max="7940" width="5.33203125" style="236" customWidth="1"/>
    <col min="7941" max="7941" width="10.109375" style="236" customWidth="1"/>
    <col min="7942" max="7942" width="10.6640625" style="236" customWidth="1"/>
    <col min="7943" max="7943" width="7.33203125" style="236" customWidth="1"/>
    <col min="7944" max="7944" width="8" style="236" customWidth="1"/>
    <col min="7945" max="7945" width="7.33203125" style="236" customWidth="1"/>
    <col min="7946" max="7946" width="10.33203125" style="236" customWidth="1"/>
    <col min="7947" max="7947" width="7.33203125" style="236" customWidth="1"/>
    <col min="7948" max="7948" width="9.88671875" style="236" customWidth="1"/>
    <col min="7949" max="7949" width="8.109375" style="236" customWidth="1"/>
    <col min="7950" max="7950" width="8.44140625" style="236" customWidth="1"/>
    <col min="7951" max="7951" width="8.109375" style="236" customWidth="1"/>
    <col min="7952" max="7952" width="8.6640625" style="236" customWidth="1"/>
    <col min="7953" max="7953" width="8" style="236" customWidth="1"/>
    <col min="7954" max="7954" width="6.109375" style="236" customWidth="1"/>
    <col min="7955" max="7955" width="6" style="236" customWidth="1"/>
    <col min="7956" max="7956" width="7.6640625" style="236" customWidth="1"/>
    <col min="7957" max="7957" width="6.109375" style="236" customWidth="1"/>
    <col min="7958" max="7958" width="7.33203125" style="236" customWidth="1"/>
    <col min="7959" max="7959" width="5.109375" style="236" customWidth="1"/>
    <col min="7960" max="7960" width="6.88671875" style="236" customWidth="1"/>
    <col min="7961" max="7961" width="12.33203125" style="236" customWidth="1"/>
    <col min="7962" max="8192" width="9.109375" style="236"/>
    <col min="8193" max="8193" width="5.109375" style="236" customWidth="1"/>
    <col min="8194" max="8194" width="33.33203125" style="236" customWidth="1"/>
    <col min="8195" max="8195" width="8.6640625" style="236" customWidth="1"/>
    <col min="8196" max="8196" width="5.33203125" style="236" customWidth="1"/>
    <col min="8197" max="8197" width="10.109375" style="236" customWidth="1"/>
    <col min="8198" max="8198" width="10.6640625" style="236" customWidth="1"/>
    <col min="8199" max="8199" width="7.33203125" style="236" customWidth="1"/>
    <col min="8200" max="8200" width="8" style="236" customWidth="1"/>
    <col min="8201" max="8201" width="7.33203125" style="236" customWidth="1"/>
    <col min="8202" max="8202" width="10.33203125" style="236" customWidth="1"/>
    <col min="8203" max="8203" width="7.33203125" style="236" customWidth="1"/>
    <col min="8204" max="8204" width="9.88671875" style="236" customWidth="1"/>
    <col min="8205" max="8205" width="8.109375" style="236" customWidth="1"/>
    <col min="8206" max="8206" width="8.44140625" style="236" customWidth="1"/>
    <col min="8207" max="8207" width="8.109375" style="236" customWidth="1"/>
    <col min="8208" max="8208" width="8.6640625" style="236" customWidth="1"/>
    <col min="8209" max="8209" width="8" style="236" customWidth="1"/>
    <col min="8210" max="8210" width="6.109375" style="236" customWidth="1"/>
    <col min="8211" max="8211" width="6" style="236" customWidth="1"/>
    <col min="8212" max="8212" width="7.6640625" style="236" customWidth="1"/>
    <col min="8213" max="8213" width="6.109375" style="236" customWidth="1"/>
    <col min="8214" max="8214" width="7.33203125" style="236" customWidth="1"/>
    <col min="8215" max="8215" width="5.109375" style="236" customWidth="1"/>
    <col min="8216" max="8216" width="6.88671875" style="236" customWidth="1"/>
    <col min="8217" max="8217" width="12.33203125" style="236" customWidth="1"/>
    <col min="8218" max="8448" width="9.109375" style="236"/>
    <col min="8449" max="8449" width="5.109375" style="236" customWidth="1"/>
    <col min="8450" max="8450" width="33.33203125" style="236" customWidth="1"/>
    <col min="8451" max="8451" width="8.6640625" style="236" customWidth="1"/>
    <col min="8452" max="8452" width="5.33203125" style="236" customWidth="1"/>
    <col min="8453" max="8453" width="10.109375" style="236" customWidth="1"/>
    <col min="8454" max="8454" width="10.6640625" style="236" customWidth="1"/>
    <col min="8455" max="8455" width="7.33203125" style="236" customWidth="1"/>
    <col min="8456" max="8456" width="8" style="236" customWidth="1"/>
    <col min="8457" max="8457" width="7.33203125" style="236" customWidth="1"/>
    <col min="8458" max="8458" width="10.33203125" style="236" customWidth="1"/>
    <col min="8459" max="8459" width="7.33203125" style="236" customWidth="1"/>
    <col min="8460" max="8460" width="9.88671875" style="236" customWidth="1"/>
    <col min="8461" max="8461" width="8.109375" style="236" customWidth="1"/>
    <col min="8462" max="8462" width="8.44140625" style="236" customWidth="1"/>
    <col min="8463" max="8463" width="8.109375" style="236" customWidth="1"/>
    <col min="8464" max="8464" width="8.6640625" style="236" customWidth="1"/>
    <col min="8465" max="8465" width="8" style="236" customWidth="1"/>
    <col min="8466" max="8466" width="6.109375" style="236" customWidth="1"/>
    <col min="8467" max="8467" width="6" style="236" customWidth="1"/>
    <col min="8468" max="8468" width="7.6640625" style="236" customWidth="1"/>
    <col min="8469" max="8469" width="6.109375" style="236" customWidth="1"/>
    <col min="8470" max="8470" width="7.33203125" style="236" customWidth="1"/>
    <col min="8471" max="8471" width="5.109375" style="236" customWidth="1"/>
    <col min="8472" max="8472" width="6.88671875" style="236" customWidth="1"/>
    <col min="8473" max="8473" width="12.33203125" style="236" customWidth="1"/>
    <col min="8474" max="8704" width="9.109375" style="236"/>
    <col min="8705" max="8705" width="5.109375" style="236" customWidth="1"/>
    <col min="8706" max="8706" width="33.33203125" style="236" customWidth="1"/>
    <col min="8707" max="8707" width="8.6640625" style="236" customWidth="1"/>
    <col min="8708" max="8708" width="5.33203125" style="236" customWidth="1"/>
    <col min="8709" max="8709" width="10.109375" style="236" customWidth="1"/>
    <col min="8710" max="8710" width="10.6640625" style="236" customWidth="1"/>
    <col min="8711" max="8711" width="7.33203125" style="236" customWidth="1"/>
    <col min="8712" max="8712" width="8" style="236" customWidth="1"/>
    <col min="8713" max="8713" width="7.33203125" style="236" customWidth="1"/>
    <col min="8714" max="8714" width="10.33203125" style="236" customWidth="1"/>
    <col min="8715" max="8715" width="7.33203125" style="236" customWidth="1"/>
    <col min="8716" max="8716" width="9.88671875" style="236" customWidth="1"/>
    <col min="8717" max="8717" width="8.109375" style="236" customWidth="1"/>
    <col min="8718" max="8718" width="8.44140625" style="236" customWidth="1"/>
    <col min="8719" max="8719" width="8.109375" style="236" customWidth="1"/>
    <col min="8720" max="8720" width="8.6640625" style="236" customWidth="1"/>
    <col min="8721" max="8721" width="8" style="236" customWidth="1"/>
    <col min="8722" max="8722" width="6.109375" style="236" customWidth="1"/>
    <col min="8723" max="8723" width="6" style="236" customWidth="1"/>
    <col min="8724" max="8724" width="7.6640625" style="236" customWidth="1"/>
    <col min="8725" max="8725" width="6.109375" style="236" customWidth="1"/>
    <col min="8726" max="8726" width="7.33203125" style="236" customWidth="1"/>
    <col min="8727" max="8727" width="5.109375" style="236" customWidth="1"/>
    <col min="8728" max="8728" width="6.88671875" style="236" customWidth="1"/>
    <col min="8729" max="8729" width="12.33203125" style="236" customWidth="1"/>
    <col min="8730" max="8960" width="9.109375" style="236"/>
    <col min="8961" max="8961" width="5.109375" style="236" customWidth="1"/>
    <col min="8962" max="8962" width="33.33203125" style="236" customWidth="1"/>
    <col min="8963" max="8963" width="8.6640625" style="236" customWidth="1"/>
    <col min="8964" max="8964" width="5.33203125" style="236" customWidth="1"/>
    <col min="8965" max="8965" width="10.109375" style="236" customWidth="1"/>
    <col min="8966" max="8966" width="10.6640625" style="236" customWidth="1"/>
    <col min="8967" max="8967" width="7.33203125" style="236" customWidth="1"/>
    <col min="8968" max="8968" width="8" style="236" customWidth="1"/>
    <col min="8969" max="8969" width="7.33203125" style="236" customWidth="1"/>
    <col min="8970" max="8970" width="10.33203125" style="236" customWidth="1"/>
    <col min="8971" max="8971" width="7.33203125" style="236" customWidth="1"/>
    <col min="8972" max="8972" width="9.88671875" style="236" customWidth="1"/>
    <col min="8973" max="8973" width="8.109375" style="236" customWidth="1"/>
    <col min="8974" max="8974" width="8.44140625" style="236" customWidth="1"/>
    <col min="8975" max="8975" width="8.109375" style="236" customWidth="1"/>
    <col min="8976" max="8976" width="8.6640625" style="236" customWidth="1"/>
    <col min="8977" max="8977" width="8" style="236" customWidth="1"/>
    <col min="8978" max="8978" width="6.109375" style="236" customWidth="1"/>
    <col min="8979" max="8979" width="6" style="236" customWidth="1"/>
    <col min="8980" max="8980" width="7.6640625" style="236" customWidth="1"/>
    <col min="8981" max="8981" width="6.109375" style="236" customWidth="1"/>
    <col min="8982" max="8982" width="7.33203125" style="236" customWidth="1"/>
    <col min="8983" max="8983" width="5.109375" style="236" customWidth="1"/>
    <col min="8984" max="8984" width="6.88671875" style="236" customWidth="1"/>
    <col min="8985" max="8985" width="12.33203125" style="236" customWidth="1"/>
    <col min="8986" max="9216" width="9.109375" style="236"/>
    <col min="9217" max="9217" width="5.109375" style="236" customWidth="1"/>
    <col min="9218" max="9218" width="33.33203125" style="236" customWidth="1"/>
    <col min="9219" max="9219" width="8.6640625" style="236" customWidth="1"/>
    <col min="9220" max="9220" width="5.33203125" style="236" customWidth="1"/>
    <col min="9221" max="9221" width="10.109375" style="236" customWidth="1"/>
    <col min="9222" max="9222" width="10.6640625" style="236" customWidth="1"/>
    <col min="9223" max="9223" width="7.33203125" style="236" customWidth="1"/>
    <col min="9224" max="9224" width="8" style="236" customWidth="1"/>
    <col min="9225" max="9225" width="7.33203125" style="236" customWidth="1"/>
    <col min="9226" max="9226" width="10.33203125" style="236" customWidth="1"/>
    <col min="9227" max="9227" width="7.33203125" style="236" customWidth="1"/>
    <col min="9228" max="9228" width="9.88671875" style="236" customWidth="1"/>
    <col min="9229" max="9229" width="8.109375" style="236" customWidth="1"/>
    <col min="9230" max="9230" width="8.44140625" style="236" customWidth="1"/>
    <col min="9231" max="9231" width="8.109375" style="236" customWidth="1"/>
    <col min="9232" max="9232" width="8.6640625" style="236" customWidth="1"/>
    <col min="9233" max="9233" width="8" style="236" customWidth="1"/>
    <col min="9234" max="9234" width="6.109375" style="236" customWidth="1"/>
    <col min="9235" max="9235" width="6" style="236" customWidth="1"/>
    <col min="9236" max="9236" width="7.6640625" style="236" customWidth="1"/>
    <col min="9237" max="9237" width="6.109375" style="236" customWidth="1"/>
    <col min="9238" max="9238" width="7.33203125" style="236" customWidth="1"/>
    <col min="9239" max="9239" width="5.109375" style="236" customWidth="1"/>
    <col min="9240" max="9240" width="6.88671875" style="236" customWidth="1"/>
    <col min="9241" max="9241" width="12.33203125" style="236" customWidth="1"/>
    <col min="9242" max="9472" width="9.109375" style="236"/>
    <col min="9473" max="9473" width="5.109375" style="236" customWidth="1"/>
    <col min="9474" max="9474" width="33.33203125" style="236" customWidth="1"/>
    <col min="9475" max="9475" width="8.6640625" style="236" customWidth="1"/>
    <col min="9476" max="9476" width="5.33203125" style="236" customWidth="1"/>
    <col min="9477" max="9477" width="10.109375" style="236" customWidth="1"/>
    <col min="9478" max="9478" width="10.6640625" style="236" customWidth="1"/>
    <col min="9479" max="9479" width="7.33203125" style="236" customWidth="1"/>
    <col min="9480" max="9480" width="8" style="236" customWidth="1"/>
    <col min="9481" max="9481" width="7.33203125" style="236" customWidth="1"/>
    <col min="9482" max="9482" width="10.33203125" style="236" customWidth="1"/>
    <col min="9483" max="9483" width="7.33203125" style="236" customWidth="1"/>
    <col min="9484" max="9484" width="9.88671875" style="236" customWidth="1"/>
    <col min="9485" max="9485" width="8.109375" style="236" customWidth="1"/>
    <col min="9486" max="9486" width="8.44140625" style="236" customWidth="1"/>
    <col min="9487" max="9487" width="8.109375" style="236" customWidth="1"/>
    <col min="9488" max="9488" width="8.6640625" style="236" customWidth="1"/>
    <col min="9489" max="9489" width="8" style="236" customWidth="1"/>
    <col min="9490" max="9490" width="6.109375" style="236" customWidth="1"/>
    <col min="9491" max="9491" width="6" style="236" customWidth="1"/>
    <col min="9492" max="9492" width="7.6640625" style="236" customWidth="1"/>
    <col min="9493" max="9493" width="6.109375" style="236" customWidth="1"/>
    <col min="9494" max="9494" width="7.33203125" style="236" customWidth="1"/>
    <col min="9495" max="9495" width="5.109375" style="236" customWidth="1"/>
    <col min="9496" max="9496" width="6.88671875" style="236" customWidth="1"/>
    <col min="9497" max="9497" width="12.33203125" style="236" customWidth="1"/>
    <col min="9498" max="9728" width="9.109375" style="236"/>
    <col min="9729" max="9729" width="5.109375" style="236" customWidth="1"/>
    <col min="9730" max="9730" width="33.33203125" style="236" customWidth="1"/>
    <col min="9731" max="9731" width="8.6640625" style="236" customWidth="1"/>
    <col min="9732" max="9732" width="5.33203125" style="236" customWidth="1"/>
    <col min="9733" max="9733" width="10.109375" style="236" customWidth="1"/>
    <col min="9734" max="9734" width="10.6640625" style="236" customWidth="1"/>
    <col min="9735" max="9735" width="7.33203125" style="236" customWidth="1"/>
    <col min="9736" max="9736" width="8" style="236" customWidth="1"/>
    <col min="9737" max="9737" width="7.33203125" style="236" customWidth="1"/>
    <col min="9738" max="9738" width="10.33203125" style="236" customWidth="1"/>
    <col min="9739" max="9739" width="7.33203125" style="236" customWidth="1"/>
    <col min="9740" max="9740" width="9.88671875" style="236" customWidth="1"/>
    <col min="9741" max="9741" width="8.109375" style="236" customWidth="1"/>
    <col min="9742" max="9742" width="8.44140625" style="236" customWidth="1"/>
    <col min="9743" max="9743" width="8.109375" style="236" customWidth="1"/>
    <col min="9744" max="9744" width="8.6640625" style="236" customWidth="1"/>
    <col min="9745" max="9745" width="8" style="236" customWidth="1"/>
    <col min="9746" max="9746" width="6.109375" style="236" customWidth="1"/>
    <col min="9747" max="9747" width="6" style="236" customWidth="1"/>
    <col min="9748" max="9748" width="7.6640625" style="236" customWidth="1"/>
    <col min="9749" max="9749" width="6.109375" style="236" customWidth="1"/>
    <col min="9750" max="9750" width="7.33203125" style="236" customWidth="1"/>
    <col min="9751" max="9751" width="5.109375" style="236" customWidth="1"/>
    <col min="9752" max="9752" width="6.88671875" style="236" customWidth="1"/>
    <col min="9753" max="9753" width="12.33203125" style="236" customWidth="1"/>
    <col min="9754" max="9984" width="9.109375" style="236"/>
    <col min="9985" max="9985" width="5.109375" style="236" customWidth="1"/>
    <col min="9986" max="9986" width="33.33203125" style="236" customWidth="1"/>
    <col min="9987" max="9987" width="8.6640625" style="236" customWidth="1"/>
    <col min="9988" max="9988" width="5.33203125" style="236" customWidth="1"/>
    <col min="9989" max="9989" width="10.109375" style="236" customWidth="1"/>
    <col min="9990" max="9990" width="10.6640625" style="236" customWidth="1"/>
    <col min="9991" max="9991" width="7.33203125" style="236" customWidth="1"/>
    <col min="9992" max="9992" width="8" style="236" customWidth="1"/>
    <col min="9993" max="9993" width="7.33203125" style="236" customWidth="1"/>
    <col min="9994" max="9994" width="10.33203125" style="236" customWidth="1"/>
    <col min="9995" max="9995" width="7.33203125" style="236" customWidth="1"/>
    <col min="9996" max="9996" width="9.88671875" style="236" customWidth="1"/>
    <col min="9997" max="9997" width="8.109375" style="236" customWidth="1"/>
    <col min="9998" max="9998" width="8.44140625" style="236" customWidth="1"/>
    <col min="9999" max="9999" width="8.109375" style="236" customWidth="1"/>
    <col min="10000" max="10000" width="8.6640625" style="236" customWidth="1"/>
    <col min="10001" max="10001" width="8" style="236" customWidth="1"/>
    <col min="10002" max="10002" width="6.109375" style="236" customWidth="1"/>
    <col min="10003" max="10003" width="6" style="236" customWidth="1"/>
    <col min="10004" max="10004" width="7.6640625" style="236" customWidth="1"/>
    <col min="10005" max="10005" width="6.109375" style="236" customWidth="1"/>
    <col min="10006" max="10006" width="7.33203125" style="236" customWidth="1"/>
    <col min="10007" max="10007" width="5.109375" style="236" customWidth="1"/>
    <col min="10008" max="10008" width="6.88671875" style="236" customWidth="1"/>
    <col min="10009" max="10009" width="12.33203125" style="236" customWidth="1"/>
    <col min="10010" max="10240" width="9.109375" style="236"/>
    <col min="10241" max="10241" width="5.109375" style="236" customWidth="1"/>
    <col min="10242" max="10242" width="33.33203125" style="236" customWidth="1"/>
    <col min="10243" max="10243" width="8.6640625" style="236" customWidth="1"/>
    <col min="10244" max="10244" width="5.33203125" style="236" customWidth="1"/>
    <col min="10245" max="10245" width="10.109375" style="236" customWidth="1"/>
    <col min="10246" max="10246" width="10.6640625" style="236" customWidth="1"/>
    <col min="10247" max="10247" width="7.33203125" style="236" customWidth="1"/>
    <col min="10248" max="10248" width="8" style="236" customWidth="1"/>
    <col min="10249" max="10249" width="7.33203125" style="236" customWidth="1"/>
    <col min="10250" max="10250" width="10.33203125" style="236" customWidth="1"/>
    <col min="10251" max="10251" width="7.33203125" style="236" customWidth="1"/>
    <col min="10252" max="10252" width="9.88671875" style="236" customWidth="1"/>
    <col min="10253" max="10253" width="8.109375" style="236" customWidth="1"/>
    <col min="10254" max="10254" width="8.44140625" style="236" customWidth="1"/>
    <col min="10255" max="10255" width="8.109375" style="236" customWidth="1"/>
    <col min="10256" max="10256" width="8.6640625" style="236" customWidth="1"/>
    <col min="10257" max="10257" width="8" style="236" customWidth="1"/>
    <col min="10258" max="10258" width="6.109375" style="236" customWidth="1"/>
    <col min="10259" max="10259" width="6" style="236" customWidth="1"/>
    <col min="10260" max="10260" width="7.6640625" style="236" customWidth="1"/>
    <col min="10261" max="10261" width="6.109375" style="236" customWidth="1"/>
    <col min="10262" max="10262" width="7.33203125" style="236" customWidth="1"/>
    <col min="10263" max="10263" width="5.109375" style="236" customWidth="1"/>
    <col min="10264" max="10264" width="6.88671875" style="236" customWidth="1"/>
    <col min="10265" max="10265" width="12.33203125" style="236" customWidth="1"/>
    <col min="10266" max="10496" width="9.109375" style="236"/>
    <col min="10497" max="10497" width="5.109375" style="236" customWidth="1"/>
    <col min="10498" max="10498" width="33.33203125" style="236" customWidth="1"/>
    <col min="10499" max="10499" width="8.6640625" style="236" customWidth="1"/>
    <col min="10500" max="10500" width="5.33203125" style="236" customWidth="1"/>
    <col min="10501" max="10501" width="10.109375" style="236" customWidth="1"/>
    <col min="10502" max="10502" width="10.6640625" style="236" customWidth="1"/>
    <col min="10503" max="10503" width="7.33203125" style="236" customWidth="1"/>
    <col min="10504" max="10504" width="8" style="236" customWidth="1"/>
    <col min="10505" max="10505" width="7.33203125" style="236" customWidth="1"/>
    <col min="10506" max="10506" width="10.33203125" style="236" customWidth="1"/>
    <col min="10507" max="10507" width="7.33203125" style="236" customWidth="1"/>
    <col min="10508" max="10508" width="9.88671875" style="236" customWidth="1"/>
    <col min="10509" max="10509" width="8.109375" style="236" customWidth="1"/>
    <col min="10510" max="10510" width="8.44140625" style="236" customWidth="1"/>
    <col min="10511" max="10511" width="8.109375" style="236" customWidth="1"/>
    <col min="10512" max="10512" width="8.6640625" style="236" customWidth="1"/>
    <col min="10513" max="10513" width="8" style="236" customWidth="1"/>
    <col min="10514" max="10514" width="6.109375" style="236" customWidth="1"/>
    <col min="10515" max="10515" width="6" style="236" customWidth="1"/>
    <col min="10516" max="10516" width="7.6640625" style="236" customWidth="1"/>
    <col min="10517" max="10517" width="6.109375" style="236" customWidth="1"/>
    <col min="10518" max="10518" width="7.33203125" style="236" customWidth="1"/>
    <col min="10519" max="10519" width="5.109375" style="236" customWidth="1"/>
    <col min="10520" max="10520" width="6.88671875" style="236" customWidth="1"/>
    <col min="10521" max="10521" width="12.33203125" style="236" customWidth="1"/>
    <col min="10522" max="10752" width="9.109375" style="236"/>
    <col min="10753" max="10753" width="5.109375" style="236" customWidth="1"/>
    <col min="10754" max="10754" width="33.33203125" style="236" customWidth="1"/>
    <col min="10755" max="10755" width="8.6640625" style="236" customWidth="1"/>
    <col min="10756" max="10756" width="5.33203125" style="236" customWidth="1"/>
    <col min="10757" max="10757" width="10.109375" style="236" customWidth="1"/>
    <col min="10758" max="10758" width="10.6640625" style="236" customWidth="1"/>
    <col min="10759" max="10759" width="7.33203125" style="236" customWidth="1"/>
    <col min="10760" max="10760" width="8" style="236" customWidth="1"/>
    <col min="10761" max="10761" width="7.33203125" style="236" customWidth="1"/>
    <col min="10762" max="10762" width="10.33203125" style="236" customWidth="1"/>
    <col min="10763" max="10763" width="7.33203125" style="236" customWidth="1"/>
    <col min="10764" max="10764" width="9.88671875" style="236" customWidth="1"/>
    <col min="10765" max="10765" width="8.109375" style="236" customWidth="1"/>
    <col min="10766" max="10766" width="8.44140625" style="236" customWidth="1"/>
    <col min="10767" max="10767" width="8.109375" style="236" customWidth="1"/>
    <col min="10768" max="10768" width="8.6640625" style="236" customWidth="1"/>
    <col min="10769" max="10769" width="8" style="236" customWidth="1"/>
    <col min="10770" max="10770" width="6.109375" style="236" customWidth="1"/>
    <col min="10771" max="10771" width="6" style="236" customWidth="1"/>
    <col min="10772" max="10772" width="7.6640625" style="236" customWidth="1"/>
    <col min="10773" max="10773" width="6.109375" style="236" customWidth="1"/>
    <col min="10774" max="10774" width="7.33203125" style="236" customWidth="1"/>
    <col min="10775" max="10775" width="5.109375" style="236" customWidth="1"/>
    <col min="10776" max="10776" width="6.88671875" style="236" customWidth="1"/>
    <col min="10777" max="10777" width="12.33203125" style="236" customWidth="1"/>
    <col min="10778" max="11008" width="9.109375" style="236"/>
    <col min="11009" max="11009" width="5.109375" style="236" customWidth="1"/>
    <col min="11010" max="11010" width="33.33203125" style="236" customWidth="1"/>
    <col min="11011" max="11011" width="8.6640625" style="236" customWidth="1"/>
    <col min="11012" max="11012" width="5.33203125" style="236" customWidth="1"/>
    <col min="11013" max="11013" width="10.109375" style="236" customWidth="1"/>
    <col min="11014" max="11014" width="10.6640625" style="236" customWidth="1"/>
    <col min="11015" max="11015" width="7.33203125" style="236" customWidth="1"/>
    <col min="11016" max="11016" width="8" style="236" customWidth="1"/>
    <col min="11017" max="11017" width="7.33203125" style="236" customWidth="1"/>
    <col min="11018" max="11018" width="10.33203125" style="236" customWidth="1"/>
    <col min="11019" max="11019" width="7.33203125" style="236" customWidth="1"/>
    <col min="11020" max="11020" width="9.88671875" style="236" customWidth="1"/>
    <col min="11021" max="11021" width="8.109375" style="236" customWidth="1"/>
    <col min="11022" max="11022" width="8.44140625" style="236" customWidth="1"/>
    <col min="11023" max="11023" width="8.109375" style="236" customWidth="1"/>
    <col min="11024" max="11024" width="8.6640625" style="236" customWidth="1"/>
    <col min="11025" max="11025" width="8" style="236" customWidth="1"/>
    <col min="11026" max="11026" width="6.109375" style="236" customWidth="1"/>
    <col min="11027" max="11027" width="6" style="236" customWidth="1"/>
    <col min="11028" max="11028" width="7.6640625" style="236" customWidth="1"/>
    <col min="11029" max="11029" width="6.109375" style="236" customWidth="1"/>
    <col min="11030" max="11030" width="7.33203125" style="236" customWidth="1"/>
    <col min="11031" max="11031" width="5.109375" style="236" customWidth="1"/>
    <col min="11032" max="11032" width="6.88671875" style="236" customWidth="1"/>
    <col min="11033" max="11033" width="12.33203125" style="236" customWidth="1"/>
    <col min="11034" max="11264" width="9.109375" style="236"/>
    <col min="11265" max="11265" width="5.109375" style="236" customWidth="1"/>
    <col min="11266" max="11266" width="33.33203125" style="236" customWidth="1"/>
    <col min="11267" max="11267" width="8.6640625" style="236" customWidth="1"/>
    <col min="11268" max="11268" width="5.33203125" style="236" customWidth="1"/>
    <col min="11269" max="11269" width="10.109375" style="236" customWidth="1"/>
    <col min="11270" max="11270" width="10.6640625" style="236" customWidth="1"/>
    <col min="11271" max="11271" width="7.33203125" style="236" customWidth="1"/>
    <col min="11272" max="11272" width="8" style="236" customWidth="1"/>
    <col min="11273" max="11273" width="7.33203125" style="236" customWidth="1"/>
    <col min="11274" max="11274" width="10.33203125" style="236" customWidth="1"/>
    <col min="11275" max="11275" width="7.33203125" style="236" customWidth="1"/>
    <col min="11276" max="11276" width="9.88671875" style="236" customWidth="1"/>
    <col min="11277" max="11277" width="8.109375" style="236" customWidth="1"/>
    <col min="11278" max="11278" width="8.44140625" style="236" customWidth="1"/>
    <col min="11279" max="11279" width="8.109375" style="236" customWidth="1"/>
    <col min="11280" max="11280" width="8.6640625" style="236" customWidth="1"/>
    <col min="11281" max="11281" width="8" style="236" customWidth="1"/>
    <col min="11282" max="11282" width="6.109375" style="236" customWidth="1"/>
    <col min="11283" max="11283" width="6" style="236" customWidth="1"/>
    <col min="11284" max="11284" width="7.6640625" style="236" customWidth="1"/>
    <col min="11285" max="11285" width="6.109375" style="236" customWidth="1"/>
    <col min="11286" max="11286" width="7.33203125" style="236" customWidth="1"/>
    <col min="11287" max="11287" width="5.109375" style="236" customWidth="1"/>
    <col min="11288" max="11288" width="6.88671875" style="236" customWidth="1"/>
    <col min="11289" max="11289" width="12.33203125" style="236" customWidth="1"/>
    <col min="11290" max="11520" width="9.109375" style="236"/>
    <col min="11521" max="11521" width="5.109375" style="236" customWidth="1"/>
    <col min="11522" max="11522" width="33.33203125" style="236" customWidth="1"/>
    <col min="11523" max="11523" width="8.6640625" style="236" customWidth="1"/>
    <col min="11524" max="11524" width="5.33203125" style="236" customWidth="1"/>
    <col min="11525" max="11525" width="10.109375" style="236" customWidth="1"/>
    <col min="11526" max="11526" width="10.6640625" style="236" customWidth="1"/>
    <col min="11527" max="11527" width="7.33203125" style="236" customWidth="1"/>
    <col min="11528" max="11528" width="8" style="236" customWidth="1"/>
    <col min="11529" max="11529" width="7.33203125" style="236" customWidth="1"/>
    <col min="11530" max="11530" width="10.33203125" style="236" customWidth="1"/>
    <col min="11531" max="11531" width="7.33203125" style="236" customWidth="1"/>
    <col min="11532" max="11532" width="9.88671875" style="236" customWidth="1"/>
    <col min="11533" max="11533" width="8.109375" style="236" customWidth="1"/>
    <col min="11534" max="11534" width="8.44140625" style="236" customWidth="1"/>
    <col min="11535" max="11535" width="8.109375" style="236" customWidth="1"/>
    <col min="11536" max="11536" width="8.6640625" style="236" customWidth="1"/>
    <col min="11537" max="11537" width="8" style="236" customWidth="1"/>
    <col min="11538" max="11538" width="6.109375" style="236" customWidth="1"/>
    <col min="11539" max="11539" width="6" style="236" customWidth="1"/>
    <col min="11540" max="11540" width="7.6640625" style="236" customWidth="1"/>
    <col min="11541" max="11541" width="6.109375" style="236" customWidth="1"/>
    <col min="11542" max="11542" width="7.33203125" style="236" customWidth="1"/>
    <col min="11543" max="11543" width="5.109375" style="236" customWidth="1"/>
    <col min="11544" max="11544" width="6.88671875" style="236" customWidth="1"/>
    <col min="11545" max="11545" width="12.33203125" style="236" customWidth="1"/>
    <col min="11546" max="11776" width="9.109375" style="236"/>
    <col min="11777" max="11777" width="5.109375" style="236" customWidth="1"/>
    <col min="11778" max="11778" width="33.33203125" style="236" customWidth="1"/>
    <col min="11779" max="11779" width="8.6640625" style="236" customWidth="1"/>
    <col min="11780" max="11780" width="5.33203125" style="236" customWidth="1"/>
    <col min="11781" max="11781" width="10.109375" style="236" customWidth="1"/>
    <col min="11782" max="11782" width="10.6640625" style="236" customWidth="1"/>
    <col min="11783" max="11783" width="7.33203125" style="236" customWidth="1"/>
    <col min="11784" max="11784" width="8" style="236" customWidth="1"/>
    <col min="11785" max="11785" width="7.33203125" style="236" customWidth="1"/>
    <col min="11786" max="11786" width="10.33203125" style="236" customWidth="1"/>
    <col min="11787" max="11787" width="7.33203125" style="236" customWidth="1"/>
    <col min="11788" max="11788" width="9.88671875" style="236" customWidth="1"/>
    <col min="11789" max="11789" width="8.109375" style="236" customWidth="1"/>
    <col min="11790" max="11790" width="8.44140625" style="236" customWidth="1"/>
    <col min="11791" max="11791" width="8.109375" style="236" customWidth="1"/>
    <col min="11792" max="11792" width="8.6640625" style="236" customWidth="1"/>
    <col min="11793" max="11793" width="8" style="236" customWidth="1"/>
    <col min="11794" max="11794" width="6.109375" style="236" customWidth="1"/>
    <col min="11795" max="11795" width="6" style="236" customWidth="1"/>
    <col min="11796" max="11796" width="7.6640625" style="236" customWidth="1"/>
    <col min="11797" max="11797" width="6.109375" style="236" customWidth="1"/>
    <col min="11798" max="11798" width="7.33203125" style="236" customWidth="1"/>
    <col min="11799" max="11799" width="5.109375" style="236" customWidth="1"/>
    <col min="11800" max="11800" width="6.88671875" style="236" customWidth="1"/>
    <col min="11801" max="11801" width="12.33203125" style="236" customWidth="1"/>
    <col min="11802" max="12032" width="9.109375" style="236"/>
    <col min="12033" max="12033" width="5.109375" style="236" customWidth="1"/>
    <col min="12034" max="12034" width="33.33203125" style="236" customWidth="1"/>
    <col min="12035" max="12035" width="8.6640625" style="236" customWidth="1"/>
    <col min="12036" max="12036" width="5.33203125" style="236" customWidth="1"/>
    <col min="12037" max="12037" width="10.109375" style="236" customWidth="1"/>
    <col min="12038" max="12038" width="10.6640625" style="236" customWidth="1"/>
    <col min="12039" max="12039" width="7.33203125" style="236" customWidth="1"/>
    <col min="12040" max="12040" width="8" style="236" customWidth="1"/>
    <col min="12041" max="12041" width="7.33203125" style="236" customWidth="1"/>
    <col min="12042" max="12042" width="10.33203125" style="236" customWidth="1"/>
    <col min="12043" max="12043" width="7.33203125" style="236" customWidth="1"/>
    <col min="12044" max="12044" width="9.88671875" style="236" customWidth="1"/>
    <col min="12045" max="12045" width="8.109375" style="236" customWidth="1"/>
    <col min="12046" max="12046" width="8.44140625" style="236" customWidth="1"/>
    <col min="12047" max="12047" width="8.109375" style="236" customWidth="1"/>
    <col min="12048" max="12048" width="8.6640625" style="236" customWidth="1"/>
    <col min="12049" max="12049" width="8" style="236" customWidth="1"/>
    <col min="12050" max="12050" width="6.109375" style="236" customWidth="1"/>
    <col min="12051" max="12051" width="6" style="236" customWidth="1"/>
    <col min="12052" max="12052" width="7.6640625" style="236" customWidth="1"/>
    <col min="12053" max="12053" width="6.109375" style="236" customWidth="1"/>
    <col min="12054" max="12054" width="7.33203125" style="236" customWidth="1"/>
    <col min="12055" max="12055" width="5.109375" style="236" customWidth="1"/>
    <col min="12056" max="12056" width="6.88671875" style="236" customWidth="1"/>
    <col min="12057" max="12057" width="12.33203125" style="236" customWidth="1"/>
    <col min="12058" max="12288" width="9.109375" style="236"/>
    <col min="12289" max="12289" width="5.109375" style="236" customWidth="1"/>
    <col min="12290" max="12290" width="33.33203125" style="236" customWidth="1"/>
    <col min="12291" max="12291" width="8.6640625" style="236" customWidth="1"/>
    <col min="12292" max="12292" width="5.33203125" style="236" customWidth="1"/>
    <col min="12293" max="12293" width="10.109375" style="236" customWidth="1"/>
    <col min="12294" max="12294" width="10.6640625" style="236" customWidth="1"/>
    <col min="12295" max="12295" width="7.33203125" style="236" customWidth="1"/>
    <col min="12296" max="12296" width="8" style="236" customWidth="1"/>
    <col min="12297" max="12297" width="7.33203125" style="236" customWidth="1"/>
    <col min="12298" max="12298" width="10.33203125" style="236" customWidth="1"/>
    <col min="12299" max="12299" width="7.33203125" style="236" customWidth="1"/>
    <col min="12300" max="12300" width="9.88671875" style="236" customWidth="1"/>
    <col min="12301" max="12301" width="8.109375" style="236" customWidth="1"/>
    <col min="12302" max="12302" width="8.44140625" style="236" customWidth="1"/>
    <col min="12303" max="12303" width="8.109375" style="236" customWidth="1"/>
    <col min="12304" max="12304" width="8.6640625" style="236" customWidth="1"/>
    <col min="12305" max="12305" width="8" style="236" customWidth="1"/>
    <col min="12306" max="12306" width="6.109375" style="236" customWidth="1"/>
    <col min="12307" max="12307" width="6" style="236" customWidth="1"/>
    <col min="12308" max="12308" width="7.6640625" style="236" customWidth="1"/>
    <col min="12309" max="12309" width="6.109375" style="236" customWidth="1"/>
    <col min="12310" max="12310" width="7.33203125" style="236" customWidth="1"/>
    <col min="12311" max="12311" width="5.109375" style="236" customWidth="1"/>
    <col min="12312" max="12312" width="6.88671875" style="236" customWidth="1"/>
    <col min="12313" max="12313" width="12.33203125" style="236" customWidth="1"/>
    <col min="12314" max="12544" width="9.109375" style="236"/>
    <col min="12545" max="12545" width="5.109375" style="236" customWidth="1"/>
    <col min="12546" max="12546" width="33.33203125" style="236" customWidth="1"/>
    <col min="12547" max="12547" width="8.6640625" style="236" customWidth="1"/>
    <col min="12548" max="12548" width="5.33203125" style="236" customWidth="1"/>
    <col min="12549" max="12549" width="10.109375" style="236" customWidth="1"/>
    <col min="12550" max="12550" width="10.6640625" style="236" customWidth="1"/>
    <col min="12551" max="12551" width="7.33203125" style="236" customWidth="1"/>
    <col min="12552" max="12552" width="8" style="236" customWidth="1"/>
    <col min="12553" max="12553" width="7.33203125" style="236" customWidth="1"/>
    <col min="12554" max="12554" width="10.33203125" style="236" customWidth="1"/>
    <col min="12555" max="12555" width="7.33203125" style="236" customWidth="1"/>
    <col min="12556" max="12556" width="9.88671875" style="236" customWidth="1"/>
    <col min="12557" max="12557" width="8.109375" style="236" customWidth="1"/>
    <col min="12558" max="12558" width="8.44140625" style="236" customWidth="1"/>
    <col min="12559" max="12559" width="8.109375" style="236" customWidth="1"/>
    <col min="12560" max="12560" width="8.6640625" style="236" customWidth="1"/>
    <col min="12561" max="12561" width="8" style="236" customWidth="1"/>
    <col min="12562" max="12562" width="6.109375" style="236" customWidth="1"/>
    <col min="12563" max="12563" width="6" style="236" customWidth="1"/>
    <col min="12564" max="12564" width="7.6640625" style="236" customWidth="1"/>
    <col min="12565" max="12565" width="6.109375" style="236" customWidth="1"/>
    <col min="12566" max="12566" width="7.33203125" style="236" customWidth="1"/>
    <col min="12567" max="12567" width="5.109375" style="236" customWidth="1"/>
    <col min="12568" max="12568" width="6.88671875" style="236" customWidth="1"/>
    <col min="12569" max="12569" width="12.33203125" style="236" customWidth="1"/>
    <col min="12570" max="12800" width="9.109375" style="236"/>
    <col min="12801" max="12801" width="5.109375" style="236" customWidth="1"/>
    <col min="12802" max="12802" width="33.33203125" style="236" customWidth="1"/>
    <col min="12803" max="12803" width="8.6640625" style="236" customWidth="1"/>
    <col min="12804" max="12804" width="5.33203125" style="236" customWidth="1"/>
    <col min="12805" max="12805" width="10.109375" style="236" customWidth="1"/>
    <col min="12806" max="12806" width="10.6640625" style="236" customWidth="1"/>
    <col min="12807" max="12807" width="7.33203125" style="236" customWidth="1"/>
    <col min="12808" max="12808" width="8" style="236" customWidth="1"/>
    <col min="12809" max="12809" width="7.33203125" style="236" customWidth="1"/>
    <col min="12810" max="12810" width="10.33203125" style="236" customWidth="1"/>
    <col min="12811" max="12811" width="7.33203125" style="236" customWidth="1"/>
    <col min="12812" max="12812" width="9.88671875" style="236" customWidth="1"/>
    <col min="12813" max="12813" width="8.109375" style="236" customWidth="1"/>
    <col min="12814" max="12814" width="8.44140625" style="236" customWidth="1"/>
    <col min="12815" max="12815" width="8.109375" style="236" customWidth="1"/>
    <col min="12816" max="12816" width="8.6640625" style="236" customWidth="1"/>
    <col min="12817" max="12817" width="8" style="236" customWidth="1"/>
    <col min="12818" max="12818" width="6.109375" style="236" customWidth="1"/>
    <col min="12819" max="12819" width="6" style="236" customWidth="1"/>
    <col min="12820" max="12820" width="7.6640625" style="236" customWidth="1"/>
    <col min="12821" max="12821" width="6.109375" style="236" customWidth="1"/>
    <col min="12822" max="12822" width="7.33203125" style="236" customWidth="1"/>
    <col min="12823" max="12823" width="5.109375" style="236" customWidth="1"/>
    <col min="12824" max="12824" width="6.88671875" style="236" customWidth="1"/>
    <col min="12825" max="12825" width="12.33203125" style="236" customWidth="1"/>
    <col min="12826" max="13056" width="9.109375" style="236"/>
    <col min="13057" max="13057" width="5.109375" style="236" customWidth="1"/>
    <col min="13058" max="13058" width="33.33203125" style="236" customWidth="1"/>
    <col min="13059" max="13059" width="8.6640625" style="236" customWidth="1"/>
    <col min="13060" max="13060" width="5.33203125" style="236" customWidth="1"/>
    <col min="13061" max="13061" width="10.109375" style="236" customWidth="1"/>
    <col min="13062" max="13062" width="10.6640625" style="236" customWidth="1"/>
    <col min="13063" max="13063" width="7.33203125" style="236" customWidth="1"/>
    <col min="13064" max="13064" width="8" style="236" customWidth="1"/>
    <col min="13065" max="13065" width="7.33203125" style="236" customWidth="1"/>
    <col min="13066" max="13066" width="10.33203125" style="236" customWidth="1"/>
    <col min="13067" max="13067" width="7.33203125" style="236" customWidth="1"/>
    <col min="13068" max="13068" width="9.88671875" style="236" customWidth="1"/>
    <col min="13069" max="13069" width="8.109375" style="236" customWidth="1"/>
    <col min="13070" max="13070" width="8.44140625" style="236" customWidth="1"/>
    <col min="13071" max="13071" width="8.109375" style="236" customWidth="1"/>
    <col min="13072" max="13072" width="8.6640625" style="236" customWidth="1"/>
    <col min="13073" max="13073" width="8" style="236" customWidth="1"/>
    <col min="13074" max="13074" width="6.109375" style="236" customWidth="1"/>
    <col min="13075" max="13075" width="6" style="236" customWidth="1"/>
    <col min="13076" max="13076" width="7.6640625" style="236" customWidth="1"/>
    <col min="13077" max="13077" width="6.109375" style="236" customWidth="1"/>
    <col min="13078" max="13078" width="7.33203125" style="236" customWidth="1"/>
    <col min="13079" max="13079" width="5.109375" style="236" customWidth="1"/>
    <col min="13080" max="13080" width="6.88671875" style="236" customWidth="1"/>
    <col min="13081" max="13081" width="12.33203125" style="236" customWidth="1"/>
    <col min="13082" max="13312" width="9.109375" style="236"/>
    <col min="13313" max="13313" width="5.109375" style="236" customWidth="1"/>
    <col min="13314" max="13314" width="33.33203125" style="236" customWidth="1"/>
    <col min="13315" max="13315" width="8.6640625" style="236" customWidth="1"/>
    <col min="13316" max="13316" width="5.33203125" style="236" customWidth="1"/>
    <col min="13317" max="13317" width="10.109375" style="236" customWidth="1"/>
    <col min="13318" max="13318" width="10.6640625" style="236" customWidth="1"/>
    <col min="13319" max="13319" width="7.33203125" style="236" customWidth="1"/>
    <col min="13320" max="13320" width="8" style="236" customWidth="1"/>
    <col min="13321" max="13321" width="7.33203125" style="236" customWidth="1"/>
    <col min="13322" max="13322" width="10.33203125" style="236" customWidth="1"/>
    <col min="13323" max="13323" width="7.33203125" style="236" customWidth="1"/>
    <col min="13324" max="13324" width="9.88671875" style="236" customWidth="1"/>
    <col min="13325" max="13325" width="8.109375" style="236" customWidth="1"/>
    <col min="13326" max="13326" width="8.44140625" style="236" customWidth="1"/>
    <col min="13327" max="13327" width="8.109375" style="236" customWidth="1"/>
    <col min="13328" max="13328" width="8.6640625" style="236" customWidth="1"/>
    <col min="13329" max="13329" width="8" style="236" customWidth="1"/>
    <col min="13330" max="13330" width="6.109375" style="236" customWidth="1"/>
    <col min="13331" max="13331" width="6" style="236" customWidth="1"/>
    <col min="13332" max="13332" width="7.6640625" style="236" customWidth="1"/>
    <col min="13333" max="13333" width="6.109375" style="236" customWidth="1"/>
    <col min="13334" max="13334" width="7.33203125" style="236" customWidth="1"/>
    <col min="13335" max="13335" width="5.109375" style="236" customWidth="1"/>
    <col min="13336" max="13336" width="6.88671875" style="236" customWidth="1"/>
    <col min="13337" max="13337" width="12.33203125" style="236" customWidth="1"/>
    <col min="13338" max="13568" width="9.109375" style="236"/>
    <col min="13569" max="13569" width="5.109375" style="236" customWidth="1"/>
    <col min="13570" max="13570" width="33.33203125" style="236" customWidth="1"/>
    <col min="13571" max="13571" width="8.6640625" style="236" customWidth="1"/>
    <col min="13572" max="13572" width="5.33203125" style="236" customWidth="1"/>
    <col min="13573" max="13573" width="10.109375" style="236" customWidth="1"/>
    <col min="13574" max="13574" width="10.6640625" style="236" customWidth="1"/>
    <col min="13575" max="13575" width="7.33203125" style="236" customWidth="1"/>
    <col min="13576" max="13576" width="8" style="236" customWidth="1"/>
    <col min="13577" max="13577" width="7.33203125" style="236" customWidth="1"/>
    <col min="13578" max="13578" width="10.33203125" style="236" customWidth="1"/>
    <col min="13579" max="13579" width="7.33203125" style="236" customWidth="1"/>
    <col min="13580" max="13580" width="9.88671875" style="236" customWidth="1"/>
    <col min="13581" max="13581" width="8.109375" style="236" customWidth="1"/>
    <col min="13582" max="13582" width="8.44140625" style="236" customWidth="1"/>
    <col min="13583" max="13583" width="8.109375" style="236" customWidth="1"/>
    <col min="13584" max="13584" width="8.6640625" style="236" customWidth="1"/>
    <col min="13585" max="13585" width="8" style="236" customWidth="1"/>
    <col min="13586" max="13586" width="6.109375" style="236" customWidth="1"/>
    <col min="13587" max="13587" width="6" style="236" customWidth="1"/>
    <col min="13588" max="13588" width="7.6640625" style="236" customWidth="1"/>
    <col min="13589" max="13589" width="6.109375" style="236" customWidth="1"/>
    <col min="13590" max="13590" width="7.33203125" style="236" customWidth="1"/>
    <col min="13591" max="13591" width="5.109375" style="236" customWidth="1"/>
    <col min="13592" max="13592" width="6.88671875" style="236" customWidth="1"/>
    <col min="13593" max="13593" width="12.33203125" style="236" customWidth="1"/>
    <col min="13594" max="13824" width="9.109375" style="236"/>
    <col min="13825" max="13825" width="5.109375" style="236" customWidth="1"/>
    <col min="13826" max="13826" width="33.33203125" style="236" customWidth="1"/>
    <col min="13827" max="13827" width="8.6640625" style="236" customWidth="1"/>
    <col min="13828" max="13828" width="5.33203125" style="236" customWidth="1"/>
    <col min="13829" max="13829" width="10.109375" style="236" customWidth="1"/>
    <col min="13830" max="13830" width="10.6640625" style="236" customWidth="1"/>
    <col min="13831" max="13831" width="7.33203125" style="236" customWidth="1"/>
    <col min="13832" max="13832" width="8" style="236" customWidth="1"/>
    <col min="13833" max="13833" width="7.33203125" style="236" customWidth="1"/>
    <col min="13834" max="13834" width="10.33203125" style="236" customWidth="1"/>
    <col min="13835" max="13835" width="7.33203125" style="236" customWidth="1"/>
    <col min="13836" max="13836" width="9.88671875" style="236" customWidth="1"/>
    <col min="13837" max="13837" width="8.109375" style="236" customWidth="1"/>
    <col min="13838" max="13838" width="8.44140625" style="236" customWidth="1"/>
    <col min="13839" max="13839" width="8.109375" style="236" customWidth="1"/>
    <col min="13840" max="13840" width="8.6640625" style="236" customWidth="1"/>
    <col min="13841" max="13841" width="8" style="236" customWidth="1"/>
    <col min="13842" max="13842" width="6.109375" style="236" customWidth="1"/>
    <col min="13843" max="13843" width="6" style="236" customWidth="1"/>
    <col min="13844" max="13844" width="7.6640625" style="236" customWidth="1"/>
    <col min="13845" max="13845" width="6.109375" style="236" customWidth="1"/>
    <col min="13846" max="13846" width="7.33203125" style="236" customWidth="1"/>
    <col min="13847" max="13847" width="5.109375" style="236" customWidth="1"/>
    <col min="13848" max="13848" width="6.88671875" style="236" customWidth="1"/>
    <col min="13849" max="13849" width="12.33203125" style="236" customWidth="1"/>
    <col min="13850" max="14080" width="9.109375" style="236"/>
    <col min="14081" max="14081" width="5.109375" style="236" customWidth="1"/>
    <col min="14082" max="14082" width="33.33203125" style="236" customWidth="1"/>
    <col min="14083" max="14083" width="8.6640625" style="236" customWidth="1"/>
    <col min="14084" max="14084" width="5.33203125" style="236" customWidth="1"/>
    <col min="14085" max="14085" width="10.109375" style="236" customWidth="1"/>
    <col min="14086" max="14086" width="10.6640625" style="236" customWidth="1"/>
    <col min="14087" max="14087" width="7.33203125" style="236" customWidth="1"/>
    <col min="14088" max="14088" width="8" style="236" customWidth="1"/>
    <col min="14089" max="14089" width="7.33203125" style="236" customWidth="1"/>
    <col min="14090" max="14090" width="10.33203125" style="236" customWidth="1"/>
    <col min="14091" max="14091" width="7.33203125" style="236" customWidth="1"/>
    <col min="14092" max="14092" width="9.88671875" style="236" customWidth="1"/>
    <col min="14093" max="14093" width="8.109375" style="236" customWidth="1"/>
    <col min="14094" max="14094" width="8.44140625" style="236" customWidth="1"/>
    <col min="14095" max="14095" width="8.109375" style="236" customWidth="1"/>
    <col min="14096" max="14096" width="8.6640625" style="236" customWidth="1"/>
    <col min="14097" max="14097" width="8" style="236" customWidth="1"/>
    <col min="14098" max="14098" width="6.109375" style="236" customWidth="1"/>
    <col min="14099" max="14099" width="6" style="236" customWidth="1"/>
    <col min="14100" max="14100" width="7.6640625" style="236" customWidth="1"/>
    <col min="14101" max="14101" width="6.109375" style="236" customWidth="1"/>
    <col min="14102" max="14102" width="7.33203125" style="236" customWidth="1"/>
    <col min="14103" max="14103" width="5.109375" style="236" customWidth="1"/>
    <col min="14104" max="14104" width="6.88671875" style="236" customWidth="1"/>
    <col min="14105" max="14105" width="12.33203125" style="236" customWidth="1"/>
    <col min="14106" max="14336" width="9.109375" style="236"/>
    <col min="14337" max="14337" width="5.109375" style="236" customWidth="1"/>
    <col min="14338" max="14338" width="33.33203125" style="236" customWidth="1"/>
    <col min="14339" max="14339" width="8.6640625" style="236" customWidth="1"/>
    <col min="14340" max="14340" width="5.33203125" style="236" customWidth="1"/>
    <col min="14341" max="14341" width="10.109375" style="236" customWidth="1"/>
    <col min="14342" max="14342" width="10.6640625" style="236" customWidth="1"/>
    <col min="14343" max="14343" width="7.33203125" style="236" customWidth="1"/>
    <col min="14344" max="14344" width="8" style="236" customWidth="1"/>
    <col min="14345" max="14345" width="7.33203125" style="236" customWidth="1"/>
    <col min="14346" max="14346" width="10.33203125" style="236" customWidth="1"/>
    <col min="14347" max="14347" width="7.33203125" style="236" customWidth="1"/>
    <col min="14348" max="14348" width="9.88671875" style="236" customWidth="1"/>
    <col min="14349" max="14349" width="8.109375" style="236" customWidth="1"/>
    <col min="14350" max="14350" width="8.44140625" style="236" customWidth="1"/>
    <col min="14351" max="14351" width="8.109375" style="236" customWidth="1"/>
    <col min="14352" max="14352" width="8.6640625" style="236" customWidth="1"/>
    <col min="14353" max="14353" width="8" style="236" customWidth="1"/>
    <col min="14354" max="14354" width="6.109375" style="236" customWidth="1"/>
    <col min="14355" max="14355" width="6" style="236" customWidth="1"/>
    <col min="14356" max="14356" width="7.6640625" style="236" customWidth="1"/>
    <col min="14357" max="14357" width="6.109375" style="236" customWidth="1"/>
    <col min="14358" max="14358" width="7.33203125" style="236" customWidth="1"/>
    <col min="14359" max="14359" width="5.109375" style="236" customWidth="1"/>
    <col min="14360" max="14360" width="6.88671875" style="236" customWidth="1"/>
    <col min="14361" max="14361" width="12.33203125" style="236" customWidth="1"/>
    <col min="14362" max="14592" width="9.109375" style="236"/>
    <col min="14593" max="14593" width="5.109375" style="236" customWidth="1"/>
    <col min="14594" max="14594" width="33.33203125" style="236" customWidth="1"/>
    <col min="14595" max="14595" width="8.6640625" style="236" customWidth="1"/>
    <col min="14596" max="14596" width="5.33203125" style="236" customWidth="1"/>
    <col min="14597" max="14597" width="10.109375" style="236" customWidth="1"/>
    <col min="14598" max="14598" width="10.6640625" style="236" customWidth="1"/>
    <col min="14599" max="14599" width="7.33203125" style="236" customWidth="1"/>
    <col min="14600" max="14600" width="8" style="236" customWidth="1"/>
    <col min="14601" max="14601" width="7.33203125" style="236" customWidth="1"/>
    <col min="14602" max="14602" width="10.33203125" style="236" customWidth="1"/>
    <col min="14603" max="14603" width="7.33203125" style="236" customWidth="1"/>
    <col min="14604" max="14604" width="9.88671875" style="236" customWidth="1"/>
    <col min="14605" max="14605" width="8.109375" style="236" customWidth="1"/>
    <col min="14606" max="14606" width="8.44140625" style="236" customWidth="1"/>
    <col min="14607" max="14607" width="8.109375" style="236" customWidth="1"/>
    <col min="14608" max="14608" width="8.6640625" style="236" customWidth="1"/>
    <col min="14609" max="14609" width="8" style="236" customWidth="1"/>
    <col min="14610" max="14610" width="6.109375" style="236" customWidth="1"/>
    <col min="14611" max="14611" width="6" style="236" customWidth="1"/>
    <col min="14612" max="14612" width="7.6640625" style="236" customWidth="1"/>
    <col min="14613" max="14613" width="6.109375" style="236" customWidth="1"/>
    <col min="14614" max="14614" width="7.33203125" style="236" customWidth="1"/>
    <col min="14615" max="14615" width="5.109375" style="236" customWidth="1"/>
    <col min="14616" max="14616" width="6.88671875" style="236" customWidth="1"/>
    <col min="14617" max="14617" width="12.33203125" style="236" customWidth="1"/>
    <col min="14618" max="14848" width="9.109375" style="236"/>
    <col min="14849" max="14849" width="5.109375" style="236" customWidth="1"/>
    <col min="14850" max="14850" width="33.33203125" style="236" customWidth="1"/>
    <col min="14851" max="14851" width="8.6640625" style="236" customWidth="1"/>
    <col min="14852" max="14852" width="5.33203125" style="236" customWidth="1"/>
    <col min="14853" max="14853" width="10.109375" style="236" customWidth="1"/>
    <col min="14854" max="14854" width="10.6640625" style="236" customWidth="1"/>
    <col min="14855" max="14855" width="7.33203125" style="236" customWidth="1"/>
    <col min="14856" max="14856" width="8" style="236" customWidth="1"/>
    <col min="14857" max="14857" width="7.33203125" style="236" customWidth="1"/>
    <col min="14858" max="14858" width="10.33203125" style="236" customWidth="1"/>
    <col min="14859" max="14859" width="7.33203125" style="236" customWidth="1"/>
    <col min="14860" max="14860" width="9.88671875" style="236" customWidth="1"/>
    <col min="14861" max="14861" width="8.109375" style="236" customWidth="1"/>
    <col min="14862" max="14862" width="8.44140625" style="236" customWidth="1"/>
    <col min="14863" max="14863" width="8.109375" style="236" customWidth="1"/>
    <col min="14864" max="14864" width="8.6640625" style="236" customWidth="1"/>
    <col min="14865" max="14865" width="8" style="236" customWidth="1"/>
    <col min="14866" max="14866" width="6.109375" style="236" customWidth="1"/>
    <col min="14867" max="14867" width="6" style="236" customWidth="1"/>
    <col min="14868" max="14868" width="7.6640625" style="236" customWidth="1"/>
    <col min="14869" max="14869" width="6.109375" style="236" customWidth="1"/>
    <col min="14870" max="14870" width="7.33203125" style="236" customWidth="1"/>
    <col min="14871" max="14871" width="5.109375" style="236" customWidth="1"/>
    <col min="14872" max="14872" width="6.88671875" style="236" customWidth="1"/>
    <col min="14873" max="14873" width="12.33203125" style="236" customWidth="1"/>
    <col min="14874" max="15104" width="9.109375" style="236"/>
    <col min="15105" max="15105" width="5.109375" style="236" customWidth="1"/>
    <col min="15106" max="15106" width="33.33203125" style="236" customWidth="1"/>
    <col min="15107" max="15107" width="8.6640625" style="236" customWidth="1"/>
    <col min="15108" max="15108" width="5.33203125" style="236" customWidth="1"/>
    <col min="15109" max="15109" width="10.109375" style="236" customWidth="1"/>
    <col min="15110" max="15110" width="10.6640625" style="236" customWidth="1"/>
    <col min="15111" max="15111" width="7.33203125" style="236" customWidth="1"/>
    <col min="15112" max="15112" width="8" style="236" customWidth="1"/>
    <col min="15113" max="15113" width="7.33203125" style="236" customWidth="1"/>
    <col min="15114" max="15114" width="10.33203125" style="236" customWidth="1"/>
    <col min="15115" max="15115" width="7.33203125" style="236" customWidth="1"/>
    <col min="15116" max="15116" width="9.88671875" style="236" customWidth="1"/>
    <col min="15117" max="15117" width="8.109375" style="236" customWidth="1"/>
    <col min="15118" max="15118" width="8.44140625" style="236" customWidth="1"/>
    <col min="15119" max="15119" width="8.109375" style="236" customWidth="1"/>
    <col min="15120" max="15120" width="8.6640625" style="236" customWidth="1"/>
    <col min="15121" max="15121" width="8" style="236" customWidth="1"/>
    <col min="15122" max="15122" width="6.109375" style="236" customWidth="1"/>
    <col min="15123" max="15123" width="6" style="236" customWidth="1"/>
    <col min="15124" max="15124" width="7.6640625" style="236" customWidth="1"/>
    <col min="15125" max="15125" width="6.109375" style="236" customWidth="1"/>
    <col min="15126" max="15126" width="7.33203125" style="236" customWidth="1"/>
    <col min="15127" max="15127" width="5.109375" style="236" customWidth="1"/>
    <col min="15128" max="15128" width="6.88671875" style="236" customWidth="1"/>
    <col min="15129" max="15129" width="12.33203125" style="236" customWidth="1"/>
    <col min="15130" max="15360" width="9.109375" style="236"/>
    <col min="15361" max="15361" width="5.109375" style="236" customWidth="1"/>
    <col min="15362" max="15362" width="33.33203125" style="236" customWidth="1"/>
    <col min="15363" max="15363" width="8.6640625" style="236" customWidth="1"/>
    <col min="15364" max="15364" width="5.33203125" style="236" customWidth="1"/>
    <col min="15365" max="15365" width="10.109375" style="236" customWidth="1"/>
    <col min="15366" max="15366" width="10.6640625" style="236" customWidth="1"/>
    <col min="15367" max="15367" width="7.33203125" style="236" customWidth="1"/>
    <col min="15368" max="15368" width="8" style="236" customWidth="1"/>
    <col min="15369" max="15369" width="7.33203125" style="236" customWidth="1"/>
    <col min="15370" max="15370" width="10.33203125" style="236" customWidth="1"/>
    <col min="15371" max="15371" width="7.33203125" style="236" customWidth="1"/>
    <col min="15372" max="15372" width="9.88671875" style="236" customWidth="1"/>
    <col min="15373" max="15373" width="8.109375" style="236" customWidth="1"/>
    <col min="15374" max="15374" width="8.44140625" style="236" customWidth="1"/>
    <col min="15375" max="15375" width="8.109375" style="236" customWidth="1"/>
    <col min="15376" max="15376" width="8.6640625" style="236" customWidth="1"/>
    <col min="15377" max="15377" width="8" style="236" customWidth="1"/>
    <col min="15378" max="15378" width="6.109375" style="236" customWidth="1"/>
    <col min="15379" max="15379" width="6" style="236" customWidth="1"/>
    <col min="15380" max="15380" width="7.6640625" style="236" customWidth="1"/>
    <col min="15381" max="15381" width="6.109375" style="236" customWidth="1"/>
    <col min="15382" max="15382" width="7.33203125" style="236" customWidth="1"/>
    <col min="15383" max="15383" width="5.109375" style="236" customWidth="1"/>
    <col min="15384" max="15384" width="6.88671875" style="236" customWidth="1"/>
    <col min="15385" max="15385" width="12.33203125" style="236" customWidth="1"/>
    <col min="15386" max="15616" width="9.109375" style="236"/>
    <col min="15617" max="15617" width="5.109375" style="236" customWidth="1"/>
    <col min="15618" max="15618" width="33.33203125" style="236" customWidth="1"/>
    <col min="15619" max="15619" width="8.6640625" style="236" customWidth="1"/>
    <col min="15620" max="15620" width="5.33203125" style="236" customWidth="1"/>
    <col min="15621" max="15621" width="10.109375" style="236" customWidth="1"/>
    <col min="15622" max="15622" width="10.6640625" style="236" customWidth="1"/>
    <col min="15623" max="15623" width="7.33203125" style="236" customWidth="1"/>
    <col min="15624" max="15624" width="8" style="236" customWidth="1"/>
    <col min="15625" max="15625" width="7.33203125" style="236" customWidth="1"/>
    <col min="15626" max="15626" width="10.33203125" style="236" customWidth="1"/>
    <col min="15627" max="15627" width="7.33203125" style="236" customWidth="1"/>
    <col min="15628" max="15628" width="9.88671875" style="236" customWidth="1"/>
    <col min="15629" max="15629" width="8.109375" style="236" customWidth="1"/>
    <col min="15630" max="15630" width="8.44140625" style="236" customWidth="1"/>
    <col min="15631" max="15631" width="8.109375" style="236" customWidth="1"/>
    <col min="15632" max="15632" width="8.6640625" style="236" customWidth="1"/>
    <col min="15633" max="15633" width="8" style="236" customWidth="1"/>
    <col min="15634" max="15634" width="6.109375" style="236" customWidth="1"/>
    <col min="15635" max="15635" width="6" style="236" customWidth="1"/>
    <col min="15636" max="15636" width="7.6640625" style="236" customWidth="1"/>
    <col min="15637" max="15637" width="6.109375" style="236" customWidth="1"/>
    <col min="15638" max="15638" width="7.33203125" style="236" customWidth="1"/>
    <col min="15639" max="15639" width="5.109375" style="236" customWidth="1"/>
    <col min="15640" max="15640" width="6.88671875" style="236" customWidth="1"/>
    <col min="15641" max="15641" width="12.33203125" style="236" customWidth="1"/>
    <col min="15642" max="15872" width="9.109375" style="236"/>
    <col min="15873" max="15873" width="5.109375" style="236" customWidth="1"/>
    <col min="15874" max="15874" width="33.33203125" style="236" customWidth="1"/>
    <col min="15875" max="15875" width="8.6640625" style="236" customWidth="1"/>
    <col min="15876" max="15876" width="5.33203125" style="236" customWidth="1"/>
    <col min="15877" max="15877" width="10.109375" style="236" customWidth="1"/>
    <col min="15878" max="15878" width="10.6640625" style="236" customWidth="1"/>
    <col min="15879" max="15879" width="7.33203125" style="236" customWidth="1"/>
    <col min="15880" max="15880" width="8" style="236" customWidth="1"/>
    <col min="15881" max="15881" width="7.33203125" style="236" customWidth="1"/>
    <col min="15882" max="15882" width="10.33203125" style="236" customWidth="1"/>
    <col min="15883" max="15883" width="7.33203125" style="236" customWidth="1"/>
    <col min="15884" max="15884" width="9.88671875" style="236" customWidth="1"/>
    <col min="15885" max="15885" width="8.109375" style="236" customWidth="1"/>
    <col min="15886" max="15886" width="8.44140625" style="236" customWidth="1"/>
    <col min="15887" max="15887" width="8.109375" style="236" customWidth="1"/>
    <col min="15888" max="15888" width="8.6640625" style="236" customWidth="1"/>
    <col min="15889" max="15889" width="8" style="236" customWidth="1"/>
    <col min="15890" max="15890" width="6.109375" style="236" customWidth="1"/>
    <col min="15891" max="15891" width="6" style="236" customWidth="1"/>
    <col min="15892" max="15892" width="7.6640625" style="236" customWidth="1"/>
    <col min="15893" max="15893" width="6.109375" style="236" customWidth="1"/>
    <col min="15894" max="15894" width="7.33203125" style="236" customWidth="1"/>
    <col min="15895" max="15895" width="5.109375" style="236" customWidth="1"/>
    <col min="15896" max="15896" width="6.88671875" style="236" customWidth="1"/>
    <col min="15897" max="15897" width="12.33203125" style="236" customWidth="1"/>
    <col min="15898" max="16128" width="9.109375" style="236"/>
    <col min="16129" max="16129" width="5.109375" style="236" customWidth="1"/>
    <col min="16130" max="16130" width="33.33203125" style="236" customWidth="1"/>
    <col min="16131" max="16131" width="8.6640625" style="236" customWidth="1"/>
    <col min="16132" max="16132" width="5.33203125" style="236" customWidth="1"/>
    <col min="16133" max="16133" width="10.109375" style="236" customWidth="1"/>
    <col min="16134" max="16134" width="10.6640625" style="236" customWidth="1"/>
    <col min="16135" max="16135" width="7.33203125" style="236" customWidth="1"/>
    <col min="16136" max="16136" width="8" style="236" customWidth="1"/>
    <col min="16137" max="16137" width="7.33203125" style="236" customWidth="1"/>
    <col min="16138" max="16138" width="10.33203125" style="236" customWidth="1"/>
    <col min="16139" max="16139" width="7.33203125" style="236" customWidth="1"/>
    <col min="16140" max="16140" width="9.88671875" style="236" customWidth="1"/>
    <col min="16141" max="16141" width="8.109375" style="236" customWidth="1"/>
    <col min="16142" max="16142" width="8.44140625" style="236" customWidth="1"/>
    <col min="16143" max="16143" width="8.109375" style="236" customWidth="1"/>
    <col min="16144" max="16144" width="8.6640625" style="236" customWidth="1"/>
    <col min="16145" max="16145" width="8" style="236" customWidth="1"/>
    <col min="16146" max="16146" width="6.109375" style="236" customWidth="1"/>
    <col min="16147" max="16147" width="6" style="236" customWidth="1"/>
    <col min="16148" max="16148" width="7.6640625" style="236" customWidth="1"/>
    <col min="16149" max="16149" width="6.109375" style="236" customWidth="1"/>
    <col min="16150" max="16150" width="7.33203125" style="236" customWidth="1"/>
    <col min="16151" max="16151" width="5.109375" style="236" customWidth="1"/>
    <col min="16152" max="16152" width="6.88671875" style="236" customWidth="1"/>
    <col min="16153" max="16153" width="12.33203125" style="236" customWidth="1"/>
    <col min="16154" max="16384" width="9.109375" style="236"/>
  </cols>
  <sheetData>
    <row r="1" spans="1:25" s="232" customFormat="1" ht="17.399999999999999">
      <c r="A1" s="1673" t="s">
        <v>704</v>
      </c>
      <c r="B1" s="1673"/>
      <c r="C1" s="1673"/>
      <c r="D1" s="1673"/>
      <c r="E1" s="1673"/>
      <c r="F1" s="1673"/>
      <c r="G1" s="1673"/>
      <c r="H1" s="1673"/>
      <c r="I1" s="1673"/>
      <c r="J1" s="1673"/>
      <c r="K1" s="1673"/>
      <c r="L1" s="1673"/>
      <c r="M1" s="1673" t="s">
        <v>705</v>
      </c>
      <c r="N1" s="1673"/>
      <c r="O1" s="1673"/>
      <c r="P1" s="1673"/>
      <c r="Q1" s="1673"/>
      <c r="R1" s="1673"/>
      <c r="S1" s="1673"/>
      <c r="T1" s="1673"/>
      <c r="U1" s="1673"/>
      <c r="V1" s="1673"/>
      <c r="W1" s="1673"/>
      <c r="X1" s="1673"/>
      <c r="Y1" s="1673"/>
    </row>
    <row r="2" spans="1:25" s="232" customFormat="1" ht="20.25" customHeight="1">
      <c r="A2" s="1663" t="s">
        <v>642</v>
      </c>
      <c r="B2" s="1663" t="s">
        <v>706</v>
      </c>
      <c r="C2" s="1666" t="s">
        <v>707</v>
      </c>
      <c r="D2" s="1665" t="s">
        <v>649</v>
      </c>
      <c r="E2" s="1666" t="s">
        <v>708</v>
      </c>
      <c r="F2" s="1665" t="s">
        <v>709</v>
      </c>
      <c r="G2" s="1665" t="s">
        <v>710</v>
      </c>
      <c r="H2" s="1665" t="s">
        <v>654</v>
      </c>
      <c r="I2" s="1665" t="s">
        <v>711</v>
      </c>
      <c r="J2" s="1663" t="s">
        <v>712</v>
      </c>
      <c r="K2" s="1663" t="s">
        <v>713</v>
      </c>
      <c r="L2" s="1663" t="s">
        <v>659</v>
      </c>
      <c r="M2" s="1663" t="s">
        <v>714</v>
      </c>
      <c r="N2" s="1664" t="s">
        <v>715</v>
      </c>
      <c r="O2" s="1664"/>
      <c r="P2" s="1664"/>
      <c r="Q2" s="1664"/>
      <c r="R2" s="1664"/>
      <c r="S2" s="1664"/>
      <c r="T2" s="1664"/>
      <c r="U2" s="1664"/>
      <c r="V2" s="1664"/>
      <c r="W2" s="1664"/>
      <c r="X2" s="1663" t="s">
        <v>716</v>
      </c>
      <c r="Y2" s="1663" t="s">
        <v>717</v>
      </c>
    </row>
    <row r="3" spans="1:25" s="232" customFormat="1" ht="20.25" customHeight="1">
      <c r="A3" s="1663"/>
      <c r="B3" s="1663"/>
      <c r="C3" s="1665"/>
      <c r="D3" s="1665"/>
      <c r="E3" s="1665"/>
      <c r="F3" s="1665"/>
      <c r="G3" s="1665"/>
      <c r="H3" s="1665"/>
      <c r="I3" s="1665"/>
      <c r="J3" s="1663"/>
      <c r="K3" s="1663"/>
      <c r="L3" s="1663"/>
      <c r="M3" s="1663"/>
      <c r="N3" s="1664" t="s">
        <v>718</v>
      </c>
      <c r="O3" s="1664"/>
      <c r="P3" s="1663" t="s">
        <v>719</v>
      </c>
      <c r="Q3" s="1674" t="s">
        <v>720</v>
      </c>
      <c r="R3" s="1665" t="s">
        <v>663</v>
      </c>
      <c r="S3" s="1663" t="s">
        <v>721</v>
      </c>
      <c r="T3" s="1675" t="s">
        <v>722</v>
      </c>
      <c r="U3" s="1663" t="s">
        <v>723</v>
      </c>
      <c r="V3" s="1663" t="s">
        <v>724</v>
      </c>
      <c r="W3" s="1663" t="s">
        <v>725</v>
      </c>
      <c r="X3" s="1663"/>
      <c r="Y3" s="1663"/>
    </row>
    <row r="4" spans="1:25" s="232" customFormat="1" ht="42.75" customHeight="1">
      <c r="A4" s="1663"/>
      <c r="B4" s="1663"/>
      <c r="C4" s="1665"/>
      <c r="D4" s="1665"/>
      <c r="E4" s="1665"/>
      <c r="F4" s="1665"/>
      <c r="G4" s="1665"/>
      <c r="H4" s="1665"/>
      <c r="I4" s="1665"/>
      <c r="J4" s="1663"/>
      <c r="K4" s="1663"/>
      <c r="L4" s="1663"/>
      <c r="M4" s="1663"/>
      <c r="N4" s="233" t="s">
        <v>726</v>
      </c>
      <c r="O4" s="233" t="s">
        <v>727</v>
      </c>
      <c r="P4" s="1663"/>
      <c r="Q4" s="1665"/>
      <c r="R4" s="1665"/>
      <c r="S4" s="1663"/>
      <c r="T4" s="1676"/>
      <c r="U4" s="1663"/>
      <c r="V4" s="1663"/>
      <c r="W4" s="1663"/>
      <c r="X4" s="1663"/>
      <c r="Y4" s="1663"/>
    </row>
    <row r="5" spans="1:25" s="235" customFormat="1">
      <c r="A5" s="234">
        <v>1</v>
      </c>
      <c r="B5" s="234">
        <v>2</v>
      </c>
      <c r="C5" s="234">
        <v>3</v>
      </c>
      <c r="D5" s="234">
        <v>4</v>
      </c>
      <c r="E5" s="234">
        <v>5</v>
      </c>
      <c r="F5" s="234">
        <v>6</v>
      </c>
      <c r="G5" s="234">
        <v>7</v>
      </c>
      <c r="H5" s="234">
        <v>8</v>
      </c>
      <c r="I5" s="234">
        <v>9</v>
      </c>
      <c r="J5" s="234">
        <v>10</v>
      </c>
      <c r="K5" s="234">
        <v>11</v>
      </c>
      <c r="L5" s="234">
        <v>12</v>
      </c>
      <c r="M5" s="234">
        <v>13</v>
      </c>
      <c r="N5" s="234" t="s">
        <v>728</v>
      </c>
      <c r="O5" s="234" t="s">
        <v>662</v>
      </c>
      <c r="P5" s="234">
        <v>15</v>
      </c>
      <c r="Q5" s="234">
        <v>16</v>
      </c>
      <c r="R5" s="234">
        <v>17</v>
      </c>
      <c r="S5" s="234">
        <v>18</v>
      </c>
      <c r="T5" s="234">
        <v>19</v>
      </c>
      <c r="U5" s="234">
        <v>20</v>
      </c>
      <c r="V5" s="234">
        <v>21</v>
      </c>
      <c r="W5" s="234">
        <v>22</v>
      </c>
      <c r="X5" s="234">
        <v>23</v>
      </c>
      <c r="Y5" s="234">
        <v>24</v>
      </c>
    </row>
    <row r="6" spans="1:25" s="235" customFormat="1">
      <c r="A6" s="234"/>
      <c r="B6" s="234"/>
      <c r="C6" s="234" t="s">
        <v>729</v>
      </c>
      <c r="D6" s="234" t="s">
        <v>729</v>
      </c>
      <c r="E6" s="234" t="s">
        <v>729</v>
      </c>
      <c r="F6" s="234" t="s">
        <v>729</v>
      </c>
      <c r="G6" s="234" t="s">
        <v>729</v>
      </c>
      <c r="H6" s="234" t="s">
        <v>729</v>
      </c>
      <c r="I6" s="234" t="s">
        <v>729</v>
      </c>
      <c r="J6" s="234" t="s">
        <v>729</v>
      </c>
      <c r="K6" s="234" t="s">
        <v>729</v>
      </c>
      <c r="L6" s="234" t="s">
        <v>729</v>
      </c>
      <c r="M6" s="234" t="s">
        <v>730</v>
      </c>
      <c r="N6" s="234" t="s">
        <v>61</v>
      </c>
      <c r="O6" s="234" t="s">
        <v>729</v>
      </c>
      <c r="P6" s="234" t="s">
        <v>729</v>
      </c>
      <c r="Q6" s="234" t="s">
        <v>729</v>
      </c>
      <c r="R6" s="234" t="s">
        <v>729</v>
      </c>
      <c r="S6" s="234" t="s">
        <v>729</v>
      </c>
      <c r="T6" s="234" t="s">
        <v>729</v>
      </c>
      <c r="U6" s="234" t="s">
        <v>729</v>
      </c>
      <c r="V6" s="234" t="s">
        <v>729</v>
      </c>
      <c r="W6" s="234" t="s">
        <v>729</v>
      </c>
      <c r="X6" s="234" t="s">
        <v>729</v>
      </c>
      <c r="Y6" s="234" t="s">
        <v>729</v>
      </c>
    </row>
    <row r="7" spans="1:25" s="232" customFormat="1" ht="20.100000000000001" customHeight="1" thickBot="1">
      <c r="A7" s="356"/>
      <c r="B7" s="1667" t="s">
        <v>1032</v>
      </c>
      <c r="C7" s="1667"/>
      <c r="D7" s="1667"/>
      <c r="E7" s="1667"/>
      <c r="F7" s="1667"/>
      <c r="G7" s="1667"/>
      <c r="H7" s="1667"/>
      <c r="I7" s="1667"/>
      <c r="J7" s="1667"/>
      <c r="K7" s="1667"/>
      <c r="L7" s="1667"/>
      <c r="M7" s="356"/>
      <c r="N7" s="356"/>
      <c r="O7" s="356"/>
      <c r="P7" s="356"/>
      <c r="Q7" s="356"/>
      <c r="R7" s="356"/>
      <c r="S7" s="356"/>
      <c r="T7" s="356"/>
      <c r="U7" s="356"/>
      <c r="V7" s="356"/>
      <c r="W7" s="356"/>
      <c r="X7" s="356"/>
      <c r="Y7" s="356"/>
    </row>
    <row r="8" spans="1:25" s="237" customFormat="1" ht="20.100000000000001" customHeight="1" thickTop="1">
      <c r="A8" s="237" t="s">
        <v>61</v>
      </c>
      <c r="B8" s="237" t="s">
        <v>61</v>
      </c>
      <c r="C8" s="237">
        <f>ROUND((B12)*300/30,0)</f>
        <v>0</v>
      </c>
      <c r="D8" s="237">
        <v>0</v>
      </c>
      <c r="E8" s="237">
        <f>ROUND((B11)*C16/30,0)</f>
        <v>671000</v>
      </c>
      <c r="F8" s="237">
        <f>ROUND((B13)*C16/30,0)</f>
        <v>335500</v>
      </c>
      <c r="G8" s="237">
        <v>0</v>
      </c>
      <c r="H8" s="237">
        <v>0</v>
      </c>
      <c r="I8" s="237">
        <v>0</v>
      </c>
      <c r="J8" s="237">
        <f>J9-E9</f>
        <v>1006500</v>
      </c>
      <c r="K8" s="237">
        <v>0</v>
      </c>
      <c r="L8" s="237">
        <f>J8</f>
        <v>1006500</v>
      </c>
      <c r="N8" s="237">
        <v>0</v>
      </c>
      <c r="O8" s="237">
        <v>0</v>
      </c>
      <c r="P8" s="237">
        <v>0</v>
      </c>
      <c r="Q8" s="237">
        <v>0</v>
      </c>
      <c r="R8" s="237">
        <v>0</v>
      </c>
      <c r="S8" s="237">
        <v>0</v>
      </c>
      <c r="T8" s="237">
        <v>0</v>
      </c>
      <c r="U8" s="237">
        <v>0</v>
      </c>
      <c r="V8" s="237">
        <v>0</v>
      </c>
      <c r="W8" s="237">
        <v>0</v>
      </c>
      <c r="Y8" s="238"/>
    </row>
    <row r="9" spans="1:25" s="237" customFormat="1" ht="20.100000000000001" customHeight="1">
      <c r="A9" s="237">
        <v>1</v>
      </c>
      <c r="B9" s="237">
        <f>'Pension form'!D71</f>
        <v>0</v>
      </c>
      <c r="C9" s="237">
        <v>0</v>
      </c>
      <c r="E9" s="237">
        <v>0</v>
      </c>
      <c r="F9" s="237">
        <v>0</v>
      </c>
      <c r="J9" s="237">
        <f>C8+E8+F8+G8+H8+C9+F9</f>
        <v>1006500</v>
      </c>
      <c r="K9" s="237">
        <v>0</v>
      </c>
      <c r="O9" s="237">
        <v>0</v>
      </c>
      <c r="P9" s="237">
        <v>0</v>
      </c>
      <c r="S9" s="237">
        <v>0</v>
      </c>
      <c r="T9" s="237">
        <v>0</v>
      </c>
      <c r="U9" s="237">
        <v>0</v>
      </c>
      <c r="Y9" s="239"/>
    </row>
    <row r="10" spans="1:25" s="237" customFormat="1" ht="20.100000000000001" customHeight="1">
      <c r="B10" s="237">
        <f>'Pension form'!D72</f>
        <v>0</v>
      </c>
      <c r="C10" s="237">
        <v>0</v>
      </c>
      <c r="F10" s="237">
        <v>0</v>
      </c>
      <c r="K10" s="237">
        <v>0</v>
      </c>
      <c r="O10" s="237">
        <v>0</v>
      </c>
      <c r="P10" s="237">
        <v>0</v>
      </c>
      <c r="S10" s="237">
        <v>0</v>
      </c>
      <c r="T10" s="237">
        <v>0</v>
      </c>
      <c r="X10" s="237">
        <f>O8+O9+O10+P8+P9+P10+Q8+Q9+Q10+R8+R9+R10+S8+S9+S10+T8+T9+T10+U8+U9+V8+W8</f>
        <v>0</v>
      </c>
      <c r="Y10" s="240">
        <f>L8-X10</f>
        <v>1006500</v>
      </c>
    </row>
    <row r="11" spans="1:25" s="237" customFormat="1" ht="20.100000000000001" customHeight="1">
      <c r="A11" s="241" t="s">
        <v>731</v>
      </c>
      <c r="B11" s="241">
        <f>'Pension form'!D37</f>
        <v>67100</v>
      </c>
      <c r="Q11" s="237" t="s">
        <v>61</v>
      </c>
      <c r="Y11" s="239"/>
    </row>
    <row r="12" spans="1:25" s="237" customFormat="1" ht="20.100000000000001" customHeight="1">
      <c r="A12" s="241" t="s">
        <v>732</v>
      </c>
      <c r="B12" s="241">
        <f>'Pension form'!E37</f>
        <v>0</v>
      </c>
      <c r="Y12" s="239"/>
    </row>
    <row r="13" spans="1:25" s="237" customFormat="1" ht="20.100000000000001" customHeight="1" thickBot="1">
      <c r="A13" s="656" t="s">
        <v>733</v>
      </c>
      <c r="B13" s="361">
        <f>ROUND((B11+B12)*'Pension form'!C13/100,0)</f>
        <v>33550</v>
      </c>
      <c r="C13" s="243">
        <v>0</v>
      </c>
      <c r="D13" s="243"/>
      <c r="E13" s="243"/>
      <c r="F13" s="243"/>
      <c r="G13" s="243"/>
      <c r="H13" s="243"/>
      <c r="I13" s="243"/>
      <c r="J13" s="243"/>
      <c r="K13" s="243"/>
      <c r="L13" s="243"/>
      <c r="M13" s="243"/>
      <c r="N13" s="243"/>
      <c r="O13" s="243" t="s">
        <v>61</v>
      </c>
      <c r="P13" s="244"/>
      <c r="Q13" s="243"/>
      <c r="R13" s="245" t="s">
        <v>734</v>
      </c>
      <c r="S13" s="243"/>
      <c r="T13" s="243"/>
      <c r="U13" s="243"/>
      <c r="V13" s="243"/>
      <c r="W13" s="243"/>
      <c r="X13" s="243"/>
      <c r="Y13" s="246"/>
    </row>
    <row r="14" spans="1:25" s="237" customFormat="1" ht="20.100000000000001" customHeight="1" thickTop="1">
      <c r="A14" s="1668" t="s">
        <v>735</v>
      </c>
      <c r="B14" s="247" t="s">
        <v>736</v>
      </c>
      <c r="C14" s="242"/>
      <c r="D14" s="242"/>
      <c r="E14" s="242"/>
      <c r="F14" s="242"/>
      <c r="G14" s="242"/>
      <c r="H14" s="242"/>
      <c r="I14" s="242"/>
      <c r="J14" s="242"/>
      <c r="K14" s="242"/>
      <c r="L14" s="242"/>
      <c r="M14" s="242"/>
      <c r="N14" s="242"/>
      <c r="O14" s="242"/>
      <c r="P14" s="248"/>
      <c r="Q14" s="242"/>
      <c r="R14" s="249"/>
      <c r="S14" s="242"/>
      <c r="T14" s="242"/>
      <c r="U14" s="242"/>
      <c r="V14" s="242"/>
      <c r="W14" s="242"/>
      <c r="X14" s="242"/>
      <c r="Y14" s="250"/>
    </row>
    <row r="15" spans="1:25" s="237" customFormat="1" ht="20.100000000000001" customHeight="1">
      <c r="A15" s="1669"/>
      <c r="B15" s="251">
        <v>30</v>
      </c>
      <c r="C15" s="242"/>
      <c r="D15" s="242"/>
      <c r="E15" s="242"/>
      <c r="F15" s="242"/>
      <c r="G15" s="242"/>
      <c r="H15" s="242"/>
      <c r="I15" s="242"/>
      <c r="J15" s="242"/>
      <c r="K15" s="242"/>
      <c r="L15" s="242"/>
      <c r="M15" s="242"/>
      <c r="N15" s="242"/>
      <c r="O15" s="242"/>
      <c r="P15" s="248"/>
      <c r="Q15" s="242"/>
      <c r="R15" s="249"/>
      <c r="S15" s="242"/>
      <c r="T15" s="242"/>
      <c r="U15" s="242"/>
      <c r="V15" s="242"/>
      <c r="W15" s="242"/>
      <c r="X15" s="242"/>
      <c r="Y15" s="250"/>
    </row>
    <row r="16" spans="1:25" s="237" customFormat="1" ht="20.100000000000001" customHeight="1" thickBot="1">
      <c r="A16" s="1670" t="s">
        <v>2122</v>
      </c>
      <c r="B16" s="1671"/>
      <c r="C16" s="242">
        <f>'Pension form'!D69</f>
        <v>300</v>
      </c>
      <c r="D16" s="242" t="s">
        <v>2123</v>
      </c>
      <c r="E16" s="242"/>
      <c r="F16" s="242"/>
      <c r="G16" s="242"/>
      <c r="H16" s="242"/>
      <c r="I16" s="242"/>
      <c r="J16" s="242"/>
      <c r="K16" s="242"/>
      <c r="L16" s="242"/>
      <c r="M16" s="242"/>
      <c r="N16" s="242"/>
      <c r="O16" s="242"/>
      <c r="P16" s="248"/>
      <c r="Q16" s="242"/>
      <c r="R16" s="249"/>
      <c r="S16" s="242"/>
      <c r="T16" s="242"/>
      <c r="U16" s="242"/>
      <c r="V16" s="242"/>
      <c r="W16" s="242"/>
      <c r="X16" s="242"/>
      <c r="Y16" s="250"/>
    </row>
    <row r="17" spans="1:25" s="237" customFormat="1" ht="20.100000000000001" customHeight="1">
      <c r="A17" s="252"/>
      <c r="B17" s="242"/>
      <c r="C17" s="242"/>
      <c r="D17" s="242"/>
      <c r="E17" s="242"/>
      <c r="F17" s="242"/>
      <c r="G17" s="242"/>
      <c r="H17" s="242"/>
      <c r="I17" s="242"/>
      <c r="J17" s="242"/>
      <c r="K17" s="242"/>
      <c r="L17" s="242"/>
      <c r="M17" s="242"/>
      <c r="N17" s="242"/>
      <c r="O17" s="242"/>
      <c r="P17" s="248"/>
      <c r="Q17" s="242"/>
      <c r="R17" s="249"/>
      <c r="S17" s="242"/>
      <c r="T17" s="242"/>
      <c r="U17" s="242"/>
      <c r="V17" s="242"/>
      <c r="W17" s="242"/>
      <c r="X17" s="242"/>
      <c r="Y17" s="250"/>
    </row>
    <row r="18" spans="1:25" s="237" customFormat="1" ht="20.100000000000001" customHeight="1">
      <c r="A18" s="252"/>
      <c r="B18" s="242"/>
      <c r="C18" s="242"/>
      <c r="D18" s="242"/>
      <c r="E18" s="242"/>
      <c r="F18" s="242"/>
      <c r="G18" s="242"/>
      <c r="H18" s="242"/>
      <c r="I18" s="242"/>
      <c r="J18" s="242"/>
      <c r="K18" s="242"/>
      <c r="L18" s="242"/>
      <c r="M18" s="242"/>
      <c r="N18" s="242"/>
      <c r="O18" s="242"/>
      <c r="P18" s="248"/>
      <c r="Q18" s="242"/>
      <c r="R18" s="249"/>
      <c r="S18" s="242"/>
      <c r="T18" s="242"/>
      <c r="U18" s="242"/>
      <c r="V18" s="242"/>
      <c r="W18" s="242"/>
      <c r="X18" s="242"/>
      <c r="Y18" s="250"/>
    </row>
    <row r="19" spans="1:25" s="253" customFormat="1" ht="20.100000000000001" customHeight="1">
      <c r="C19" s="253">
        <f>C8</f>
        <v>0</v>
      </c>
      <c r="D19" s="253">
        <f t="shared" ref="D19:L20" si="0">D8</f>
        <v>0</v>
      </c>
      <c r="E19" s="253">
        <f t="shared" si="0"/>
        <v>671000</v>
      </c>
      <c r="F19" s="253">
        <f t="shared" si="0"/>
        <v>335500</v>
      </c>
      <c r="G19" s="253">
        <f t="shared" si="0"/>
        <v>0</v>
      </c>
      <c r="H19" s="253">
        <f t="shared" si="0"/>
        <v>0</v>
      </c>
      <c r="I19" s="253">
        <f t="shared" si="0"/>
        <v>0</v>
      </c>
      <c r="J19" s="253">
        <f t="shared" si="0"/>
        <v>1006500</v>
      </c>
      <c r="K19" s="253">
        <f t="shared" si="0"/>
        <v>0</v>
      </c>
      <c r="L19" s="253">
        <f t="shared" si="0"/>
        <v>1006500</v>
      </c>
      <c r="O19" s="253">
        <f t="shared" ref="O19:W19" si="1">O8</f>
        <v>0</v>
      </c>
      <c r="P19" s="253">
        <f t="shared" si="1"/>
        <v>0</v>
      </c>
      <c r="Q19" s="253">
        <f t="shared" si="1"/>
        <v>0</v>
      </c>
      <c r="R19" s="253">
        <f t="shared" si="1"/>
        <v>0</v>
      </c>
      <c r="S19" s="253">
        <f t="shared" si="1"/>
        <v>0</v>
      </c>
      <c r="T19" s="253">
        <f t="shared" si="1"/>
        <v>0</v>
      </c>
      <c r="U19" s="253">
        <f t="shared" si="1"/>
        <v>0</v>
      </c>
      <c r="V19" s="253">
        <f t="shared" si="1"/>
        <v>0</v>
      </c>
      <c r="W19" s="253">
        <f t="shared" si="1"/>
        <v>0</v>
      </c>
      <c r="X19" s="253" t="s">
        <v>478</v>
      </c>
      <c r="Y19" s="253" t="s">
        <v>61</v>
      </c>
    </row>
    <row r="20" spans="1:25" s="253" customFormat="1" ht="20.100000000000001" customHeight="1">
      <c r="C20" s="253">
        <f>C9</f>
        <v>0</v>
      </c>
      <c r="D20" s="253" t="s">
        <v>61</v>
      </c>
      <c r="E20" s="253">
        <f t="shared" si="0"/>
        <v>0</v>
      </c>
      <c r="F20" s="253">
        <f>F9</f>
        <v>0</v>
      </c>
      <c r="G20" s="253" t="s">
        <v>61</v>
      </c>
      <c r="H20" s="253" t="s">
        <v>61</v>
      </c>
      <c r="I20" s="253" t="s">
        <v>61</v>
      </c>
      <c r="J20" s="253">
        <f t="shared" si="0"/>
        <v>1006500</v>
      </c>
      <c r="K20" s="253">
        <f>K9</f>
        <v>0</v>
      </c>
      <c r="L20" s="253" t="s">
        <v>61</v>
      </c>
      <c r="O20" s="253">
        <f>O9</f>
        <v>0</v>
      </c>
      <c r="P20" s="253">
        <f>P9</f>
        <v>0</v>
      </c>
      <c r="Q20" s="253">
        <f>Q9</f>
        <v>0</v>
      </c>
      <c r="R20" s="253" t="s">
        <v>61</v>
      </c>
      <c r="S20" s="253">
        <f>S9</f>
        <v>0</v>
      </c>
      <c r="T20" s="253">
        <f>T9</f>
        <v>0</v>
      </c>
      <c r="U20" s="253">
        <f>U9</f>
        <v>0</v>
      </c>
      <c r="V20" s="253" t="s">
        <v>61</v>
      </c>
      <c r="W20" s="253" t="s">
        <v>61</v>
      </c>
      <c r="X20" s="253" t="s">
        <v>61</v>
      </c>
      <c r="Y20" s="253" t="s">
        <v>61</v>
      </c>
    </row>
    <row r="21" spans="1:25" s="253" customFormat="1" ht="20.100000000000001" customHeight="1">
      <c r="B21" s="253" t="s">
        <v>737</v>
      </c>
      <c r="C21" s="253">
        <f>C10</f>
        <v>0</v>
      </c>
      <c r="D21" s="253" t="s">
        <v>61</v>
      </c>
      <c r="E21" s="253" t="s">
        <v>61</v>
      </c>
      <c r="F21" s="253">
        <f>F10</f>
        <v>0</v>
      </c>
      <c r="G21" s="253" t="s">
        <v>61</v>
      </c>
      <c r="H21" s="253" t="s">
        <v>61</v>
      </c>
      <c r="I21" s="253" t="s">
        <v>61</v>
      </c>
      <c r="K21" s="253">
        <f>K10</f>
        <v>0</v>
      </c>
      <c r="L21" s="253" t="s">
        <v>61</v>
      </c>
      <c r="O21" s="253">
        <f>O10</f>
        <v>0</v>
      </c>
      <c r="P21" s="253">
        <f>P10</f>
        <v>0</v>
      </c>
      <c r="Q21" s="253" t="s">
        <v>61</v>
      </c>
      <c r="R21" s="253" t="s">
        <v>61</v>
      </c>
      <c r="S21" s="253">
        <f>S10</f>
        <v>0</v>
      </c>
      <c r="T21" s="253">
        <f>T10</f>
        <v>0</v>
      </c>
      <c r="U21" s="253" t="s">
        <v>61</v>
      </c>
      <c r="V21" s="253" t="s">
        <v>61</v>
      </c>
      <c r="W21" s="253" t="s">
        <v>61</v>
      </c>
      <c r="X21" s="253">
        <f>X10</f>
        <v>0</v>
      </c>
      <c r="Y21" s="253">
        <f>Y10</f>
        <v>1006500</v>
      </c>
    </row>
    <row r="22" spans="1:25" s="253" customFormat="1" ht="20.100000000000001" customHeight="1">
      <c r="C22" s="253">
        <f>C11</f>
        <v>0</v>
      </c>
      <c r="D22" s="253" t="s">
        <v>61</v>
      </c>
      <c r="E22" s="253" t="s">
        <v>61</v>
      </c>
      <c r="F22" s="253" t="s">
        <v>61</v>
      </c>
      <c r="G22" s="253" t="s">
        <v>61</v>
      </c>
      <c r="H22" s="253" t="s">
        <v>61</v>
      </c>
      <c r="I22" s="253" t="s">
        <v>61</v>
      </c>
      <c r="J22" s="253" t="s">
        <v>61</v>
      </c>
      <c r="K22" s="253" t="s">
        <v>61</v>
      </c>
      <c r="L22" s="253" t="s">
        <v>61</v>
      </c>
      <c r="O22" s="253" t="s">
        <v>61</v>
      </c>
      <c r="P22" s="253" t="s">
        <v>61</v>
      </c>
      <c r="Q22" s="253" t="s">
        <v>61</v>
      </c>
      <c r="R22" s="253" t="s">
        <v>61</v>
      </c>
      <c r="S22" s="253" t="s">
        <v>61</v>
      </c>
      <c r="T22" s="253" t="s">
        <v>61</v>
      </c>
      <c r="U22" s="253" t="s">
        <v>61</v>
      </c>
      <c r="V22" s="253" t="s">
        <v>61</v>
      </c>
      <c r="W22" s="253" t="s">
        <v>61</v>
      </c>
      <c r="X22" s="253" t="s">
        <v>61</v>
      </c>
      <c r="Y22" s="253" t="s">
        <v>61</v>
      </c>
    </row>
    <row r="23" spans="1:25" s="253" customFormat="1" ht="20.100000000000001" customHeight="1">
      <c r="A23" s="254"/>
      <c r="B23" s="254"/>
      <c r="C23" s="253">
        <f>C13</f>
        <v>0</v>
      </c>
      <c r="D23" s="254" t="s">
        <v>61</v>
      </c>
      <c r="E23" s="254" t="s">
        <v>61</v>
      </c>
      <c r="F23" s="254" t="s">
        <v>61</v>
      </c>
      <c r="G23" s="254" t="s">
        <v>61</v>
      </c>
      <c r="H23" s="254" t="s">
        <v>61</v>
      </c>
      <c r="I23" s="254" t="s">
        <v>61</v>
      </c>
      <c r="J23" s="254" t="s">
        <v>61</v>
      </c>
      <c r="K23" s="254" t="s">
        <v>61</v>
      </c>
      <c r="L23" s="254" t="s">
        <v>61</v>
      </c>
      <c r="M23" s="254"/>
      <c r="N23" s="254"/>
      <c r="O23" s="254" t="s">
        <v>61</v>
      </c>
      <c r="P23" s="254" t="s">
        <v>61</v>
      </c>
      <c r="Q23" s="254" t="s">
        <v>61</v>
      </c>
      <c r="R23" s="254" t="s">
        <v>61</v>
      </c>
      <c r="S23" s="254" t="s">
        <v>61</v>
      </c>
      <c r="T23" s="254" t="s">
        <v>61</v>
      </c>
      <c r="U23" s="254" t="s">
        <v>61</v>
      </c>
      <c r="V23" s="254" t="s">
        <v>61</v>
      </c>
      <c r="W23" s="254" t="s">
        <v>61</v>
      </c>
      <c r="X23" s="254" t="s">
        <v>61</v>
      </c>
      <c r="Y23" s="254" t="s">
        <v>61</v>
      </c>
    </row>
    <row r="24" spans="1:25" s="232" customFormat="1" ht="17.399999999999999" hidden="1">
      <c r="A24" s="1672" t="s">
        <v>738</v>
      </c>
      <c r="B24" s="1672"/>
      <c r="C24" s="1672"/>
      <c r="D24" s="1672"/>
      <c r="E24" s="1672"/>
      <c r="F24" s="1672"/>
      <c r="G24" s="1672"/>
      <c r="H24" s="1672"/>
      <c r="I24" s="1672"/>
      <c r="J24" s="1672"/>
      <c r="K24" s="1672"/>
      <c r="L24" s="1672"/>
      <c r="M24" s="1672"/>
      <c r="N24" s="1672"/>
      <c r="O24" s="1672"/>
      <c r="P24" s="1672"/>
      <c r="Q24" s="1672"/>
      <c r="R24" s="1672"/>
      <c r="S24" s="1672"/>
      <c r="T24" s="1672"/>
      <c r="U24" s="1672"/>
      <c r="V24" s="1672"/>
      <c r="W24" s="1672"/>
      <c r="X24" s="1672"/>
      <c r="Y24" s="1672"/>
    </row>
    <row r="25" spans="1:25" s="232" customFormat="1" ht="17.399999999999999" hidden="1">
      <c r="A25" s="1673" t="s">
        <v>704</v>
      </c>
      <c r="B25" s="1673"/>
      <c r="C25" s="1673"/>
      <c r="D25" s="1673"/>
      <c r="E25" s="1673"/>
      <c r="F25" s="1673"/>
      <c r="G25" s="1673"/>
      <c r="H25" s="1673"/>
      <c r="I25" s="1673"/>
      <c r="J25" s="1673"/>
      <c r="K25" s="1673"/>
      <c r="L25" s="1673"/>
      <c r="M25" s="1673" t="s">
        <v>705</v>
      </c>
      <c r="N25" s="1673"/>
      <c r="O25" s="1673"/>
      <c r="P25" s="1673"/>
      <c r="Q25" s="1673"/>
      <c r="R25" s="1673"/>
      <c r="S25" s="1673"/>
      <c r="T25" s="1673"/>
      <c r="U25" s="1673"/>
      <c r="V25" s="1673"/>
      <c r="W25" s="1673"/>
      <c r="X25" s="1673"/>
      <c r="Y25" s="1673"/>
    </row>
    <row r="26" spans="1:25" s="232" customFormat="1" ht="20.25" hidden="1" customHeight="1">
      <c r="A26" s="1663" t="s">
        <v>642</v>
      </c>
      <c r="B26" s="1663" t="s">
        <v>706</v>
      </c>
      <c r="C26" s="1666" t="s">
        <v>707</v>
      </c>
      <c r="D26" s="1665" t="s">
        <v>649</v>
      </c>
      <c r="E26" s="1666" t="s">
        <v>708</v>
      </c>
      <c r="F26" s="1665" t="s">
        <v>709</v>
      </c>
      <c r="G26" s="1665" t="s">
        <v>710</v>
      </c>
      <c r="H26" s="1665" t="s">
        <v>654</v>
      </c>
      <c r="I26" s="1665" t="s">
        <v>711</v>
      </c>
      <c r="J26" s="1663" t="s">
        <v>712</v>
      </c>
      <c r="K26" s="1663" t="s">
        <v>713</v>
      </c>
      <c r="L26" s="1663" t="s">
        <v>659</v>
      </c>
      <c r="M26" s="1663" t="s">
        <v>714</v>
      </c>
      <c r="N26" s="1664" t="s">
        <v>715</v>
      </c>
      <c r="O26" s="1664"/>
      <c r="P26" s="1664"/>
      <c r="Q26" s="1664"/>
      <c r="R26" s="1664"/>
      <c r="S26" s="1664"/>
      <c r="T26" s="1664"/>
      <c r="U26" s="1664"/>
      <c r="V26" s="1664"/>
      <c r="W26" s="1664"/>
      <c r="X26" s="1663" t="s">
        <v>716</v>
      </c>
      <c r="Y26" s="1663" t="s">
        <v>717</v>
      </c>
    </row>
    <row r="27" spans="1:25" s="232" customFormat="1" ht="20.25" hidden="1" customHeight="1">
      <c r="A27" s="1663"/>
      <c r="B27" s="1663"/>
      <c r="C27" s="1665"/>
      <c r="D27" s="1665"/>
      <c r="E27" s="1665"/>
      <c r="F27" s="1665"/>
      <c r="G27" s="1665"/>
      <c r="H27" s="1665"/>
      <c r="I27" s="1665"/>
      <c r="J27" s="1663"/>
      <c r="K27" s="1663"/>
      <c r="L27" s="1663"/>
      <c r="M27" s="1663"/>
      <c r="N27" s="1664" t="s">
        <v>718</v>
      </c>
      <c r="O27" s="1664"/>
      <c r="P27" s="1663" t="s">
        <v>719</v>
      </c>
      <c r="Q27" s="1665" t="s">
        <v>739</v>
      </c>
      <c r="R27" s="1665" t="s">
        <v>663</v>
      </c>
      <c r="S27" s="1663" t="s">
        <v>721</v>
      </c>
      <c r="T27" s="1663" t="s">
        <v>740</v>
      </c>
      <c r="U27" s="1663" t="s">
        <v>723</v>
      </c>
      <c r="V27" s="1663" t="s">
        <v>724</v>
      </c>
      <c r="W27" s="1663" t="s">
        <v>741</v>
      </c>
      <c r="X27" s="1663"/>
      <c r="Y27" s="1663"/>
    </row>
    <row r="28" spans="1:25" s="232" customFormat="1" ht="42.75" hidden="1" customHeight="1">
      <c r="A28" s="1663"/>
      <c r="B28" s="1663"/>
      <c r="C28" s="1665"/>
      <c r="D28" s="1665"/>
      <c r="E28" s="1665"/>
      <c r="F28" s="1665"/>
      <c r="G28" s="1665"/>
      <c r="H28" s="1665"/>
      <c r="I28" s="1665"/>
      <c r="J28" s="1663"/>
      <c r="K28" s="1663"/>
      <c r="L28" s="1663"/>
      <c r="M28" s="1663"/>
      <c r="N28" s="233" t="s">
        <v>726</v>
      </c>
      <c r="O28" s="233" t="s">
        <v>727</v>
      </c>
      <c r="P28" s="1663"/>
      <c r="Q28" s="1665"/>
      <c r="R28" s="1665"/>
      <c r="S28" s="1663"/>
      <c r="T28" s="1663"/>
      <c r="U28" s="1663"/>
      <c r="V28" s="1663"/>
      <c r="W28" s="1663"/>
      <c r="X28" s="1663"/>
      <c r="Y28" s="1663"/>
    </row>
    <row r="29" spans="1:25" s="235" customFormat="1" hidden="1">
      <c r="A29" s="234">
        <v>1</v>
      </c>
      <c r="B29" s="234">
        <v>2</v>
      </c>
      <c r="C29" s="234">
        <v>3</v>
      </c>
      <c r="D29" s="234">
        <v>4</v>
      </c>
      <c r="E29" s="234">
        <v>5</v>
      </c>
      <c r="F29" s="234">
        <v>6</v>
      </c>
      <c r="G29" s="234">
        <v>7</v>
      </c>
      <c r="H29" s="234">
        <v>8</v>
      </c>
      <c r="I29" s="234">
        <v>9</v>
      </c>
      <c r="J29" s="234">
        <v>10</v>
      </c>
      <c r="K29" s="234">
        <v>11</v>
      </c>
      <c r="L29" s="234">
        <v>12</v>
      </c>
      <c r="M29" s="234">
        <v>13</v>
      </c>
      <c r="N29" s="234" t="s">
        <v>728</v>
      </c>
      <c r="O29" s="234" t="s">
        <v>662</v>
      </c>
      <c r="P29" s="234">
        <v>15</v>
      </c>
      <c r="Q29" s="234">
        <v>16</v>
      </c>
      <c r="R29" s="234">
        <v>17</v>
      </c>
      <c r="S29" s="234">
        <v>18</v>
      </c>
      <c r="T29" s="234">
        <v>19</v>
      </c>
      <c r="U29" s="234">
        <v>20</v>
      </c>
      <c r="V29" s="234">
        <v>21</v>
      </c>
      <c r="W29" s="234">
        <v>22</v>
      </c>
      <c r="X29" s="234">
        <v>23</v>
      </c>
      <c r="Y29" s="234">
        <v>24</v>
      </c>
    </row>
    <row r="30" spans="1:25" s="235" customFormat="1" hidden="1">
      <c r="A30" s="234"/>
      <c r="B30" s="234"/>
      <c r="C30" s="234" t="s">
        <v>729</v>
      </c>
      <c r="D30" s="234" t="s">
        <v>729</v>
      </c>
      <c r="E30" s="234" t="s">
        <v>729</v>
      </c>
      <c r="F30" s="234" t="s">
        <v>729</v>
      </c>
      <c r="G30" s="234" t="s">
        <v>729</v>
      </c>
      <c r="H30" s="234" t="s">
        <v>729</v>
      </c>
      <c r="I30" s="234" t="s">
        <v>729</v>
      </c>
      <c r="J30" s="234" t="s">
        <v>729</v>
      </c>
      <c r="K30" s="234" t="s">
        <v>729</v>
      </c>
      <c r="L30" s="234" t="s">
        <v>729</v>
      </c>
      <c r="M30" s="234" t="s">
        <v>730</v>
      </c>
      <c r="N30" s="234" t="s">
        <v>61</v>
      </c>
      <c r="O30" s="234" t="s">
        <v>729</v>
      </c>
      <c r="P30" s="234" t="s">
        <v>729</v>
      </c>
      <c r="Q30" s="234" t="s">
        <v>729</v>
      </c>
      <c r="R30" s="234" t="s">
        <v>729</v>
      </c>
      <c r="S30" s="234" t="s">
        <v>729</v>
      </c>
      <c r="T30" s="234" t="s">
        <v>729</v>
      </c>
      <c r="U30" s="234" t="s">
        <v>729</v>
      </c>
      <c r="V30" s="234" t="s">
        <v>729</v>
      </c>
      <c r="W30" s="234" t="s">
        <v>729</v>
      </c>
      <c r="X30" s="234" t="s">
        <v>729</v>
      </c>
      <c r="Y30" s="234" t="s">
        <v>729</v>
      </c>
    </row>
    <row r="31" spans="1:25" s="255" customFormat="1" ht="20.100000000000001" hidden="1" customHeight="1">
      <c r="C31" s="255">
        <f>C19</f>
        <v>0</v>
      </c>
      <c r="D31" s="255">
        <f t="shared" ref="D31:L32" si="2">D19</f>
        <v>0</v>
      </c>
      <c r="E31" s="255">
        <f t="shared" si="2"/>
        <v>671000</v>
      </c>
      <c r="F31" s="255">
        <f t="shared" si="2"/>
        <v>335500</v>
      </c>
      <c r="G31" s="255">
        <f t="shared" si="2"/>
        <v>0</v>
      </c>
      <c r="H31" s="255">
        <f t="shared" si="2"/>
        <v>0</v>
      </c>
      <c r="I31" s="255">
        <f t="shared" si="2"/>
        <v>0</v>
      </c>
      <c r="J31" s="255">
        <f t="shared" si="2"/>
        <v>1006500</v>
      </c>
      <c r="K31" s="255">
        <f t="shared" si="2"/>
        <v>0</v>
      </c>
      <c r="L31" s="255">
        <f t="shared" si="2"/>
        <v>1006500</v>
      </c>
      <c r="O31" s="255">
        <f t="shared" ref="O31:W32" si="3">O19</f>
        <v>0</v>
      </c>
      <c r="P31" s="255">
        <f t="shared" si="3"/>
        <v>0</v>
      </c>
      <c r="Q31" s="255">
        <f t="shared" si="3"/>
        <v>0</v>
      </c>
      <c r="R31" s="255">
        <f t="shared" si="3"/>
        <v>0</v>
      </c>
      <c r="S31" s="255">
        <f t="shared" si="3"/>
        <v>0</v>
      </c>
      <c r="T31" s="255">
        <f t="shared" si="3"/>
        <v>0</v>
      </c>
      <c r="U31" s="255">
        <f t="shared" si="3"/>
        <v>0</v>
      </c>
      <c r="V31" s="255">
        <f t="shared" si="3"/>
        <v>0</v>
      </c>
      <c r="W31" s="255">
        <f t="shared" si="3"/>
        <v>0</v>
      </c>
    </row>
    <row r="32" spans="1:25" s="255" customFormat="1" ht="20.100000000000001" hidden="1" customHeight="1">
      <c r="C32" s="255">
        <f>C20</f>
        <v>0</v>
      </c>
      <c r="E32" s="255">
        <f t="shared" si="2"/>
        <v>0</v>
      </c>
      <c r="F32" s="255">
        <f>F20</f>
        <v>0</v>
      </c>
      <c r="J32" s="255">
        <f t="shared" si="2"/>
        <v>1006500</v>
      </c>
      <c r="O32" s="255">
        <f>O20</f>
        <v>0</v>
      </c>
      <c r="P32" s="255">
        <f>P20</f>
        <v>0</v>
      </c>
      <c r="Q32" s="255">
        <f t="shared" si="3"/>
        <v>0</v>
      </c>
      <c r="S32" s="255">
        <f>S20</f>
        <v>0</v>
      </c>
      <c r="T32" s="255">
        <f>T20</f>
        <v>0</v>
      </c>
      <c r="U32" s="255">
        <f>U20</f>
        <v>0</v>
      </c>
    </row>
    <row r="33" spans="1:25" s="255" customFormat="1" ht="20.100000000000001" hidden="1" customHeight="1">
      <c r="B33" s="256">
        <v>1</v>
      </c>
      <c r="C33" s="255">
        <f>C21</f>
        <v>0</v>
      </c>
      <c r="F33" s="255">
        <f>F21</f>
        <v>0</v>
      </c>
      <c r="H33" s="238"/>
      <c r="O33" s="255">
        <f>O21</f>
        <v>0</v>
      </c>
      <c r="P33" s="255">
        <f>P21</f>
        <v>0</v>
      </c>
      <c r="S33" s="255">
        <f>S21</f>
        <v>0</v>
      </c>
      <c r="T33" s="255">
        <f>T21</f>
        <v>0</v>
      </c>
      <c r="X33" s="255">
        <f>X21</f>
        <v>0</v>
      </c>
      <c r="Y33" s="257">
        <f>Y21</f>
        <v>1006500</v>
      </c>
    </row>
    <row r="34" spans="1:25" s="255" customFormat="1" ht="20.100000000000001" hidden="1" customHeight="1">
      <c r="C34" s="255">
        <f>C22</f>
        <v>0</v>
      </c>
      <c r="P34" s="255" t="str">
        <f>P22</f>
        <v xml:space="preserve"> </v>
      </c>
    </row>
    <row r="35" spans="1:25" s="255" customFormat="1" ht="20.100000000000001" hidden="1" customHeight="1" thickBot="1">
      <c r="A35" s="258"/>
      <c r="B35" s="258"/>
      <c r="C35" s="258">
        <f>C23</f>
        <v>0</v>
      </c>
      <c r="D35" s="258"/>
      <c r="E35" s="258"/>
      <c r="F35" s="258"/>
      <c r="G35" s="258"/>
      <c r="H35" s="258"/>
      <c r="I35" s="258"/>
      <c r="J35" s="258"/>
      <c r="K35" s="258"/>
      <c r="L35" s="258"/>
      <c r="M35" s="258"/>
      <c r="N35" s="258"/>
      <c r="O35" s="258"/>
      <c r="P35" s="258"/>
      <c r="Q35" s="258"/>
      <c r="R35" s="258"/>
      <c r="S35" s="258"/>
      <c r="T35" s="258"/>
      <c r="U35" s="258"/>
      <c r="V35" s="258"/>
      <c r="W35" s="258"/>
      <c r="X35" s="258"/>
      <c r="Y35" s="258"/>
    </row>
    <row r="36" spans="1:25" s="255" customFormat="1" ht="20.100000000000001" hidden="1" customHeight="1" thickTop="1">
      <c r="A36" s="259"/>
      <c r="B36" s="260"/>
      <c r="C36" s="259">
        <f>C31</f>
        <v>0</v>
      </c>
      <c r="D36" s="259">
        <f t="shared" ref="D36:L37" si="4">D31</f>
        <v>0</v>
      </c>
      <c r="E36" s="259">
        <f t="shared" si="4"/>
        <v>671000</v>
      </c>
      <c r="F36" s="259">
        <f>F31</f>
        <v>335500</v>
      </c>
      <c r="G36" s="259">
        <f t="shared" si="4"/>
        <v>0</v>
      </c>
      <c r="H36" s="259">
        <f t="shared" si="4"/>
        <v>0</v>
      </c>
      <c r="I36" s="259">
        <f t="shared" si="4"/>
        <v>0</v>
      </c>
      <c r="J36" s="259">
        <f t="shared" si="4"/>
        <v>1006500</v>
      </c>
      <c r="K36" s="259">
        <f t="shared" si="4"/>
        <v>0</v>
      </c>
      <c r="L36" s="259">
        <f t="shared" si="4"/>
        <v>1006500</v>
      </c>
      <c r="M36" s="259"/>
      <c r="N36" s="259"/>
      <c r="O36" s="259">
        <f t="shared" ref="O36:W36" si="5">O31</f>
        <v>0</v>
      </c>
      <c r="P36" s="259">
        <f t="shared" si="5"/>
        <v>0</v>
      </c>
      <c r="Q36" s="259">
        <f t="shared" si="5"/>
        <v>0</v>
      </c>
      <c r="R36" s="259">
        <f t="shared" si="5"/>
        <v>0</v>
      </c>
      <c r="S36" s="259">
        <f t="shared" si="5"/>
        <v>0</v>
      </c>
      <c r="T36" s="259">
        <f t="shared" si="5"/>
        <v>0</v>
      </c>
      <c r="U36" s="259">
        <f t="shared" si="5"/>
        <v>0</v>
      </c>
      <c r="V36" s="259">
        <f t="shared" si="5"/>
        <v>0</v>
      </c>
      <c r="W36" s="259">
        <f t="shared" si="5"/>
        <v>0</v>
      </c>
      <c r="X36" s="259"/>
      <c r="Y36" s="259"/>
    </row>
    <row r="37" spans="1:25" s="255" customFormat="1" ht="20.100000000000001" hidden="1" customHeight="1">
      <c r="A37" s="259"/>
      <c r="B37" s="260"/>
      <c r="C37" s="259">
        <f>C32</f>
        <v>0</v>
      </c>
      <c r="D37" s="259" t="s">
        <v>61</v>
      </c>
      <c r="E37" s="259">
        <f t="shared" si="4"/>
        <v>0</v>
      </c>
      <c r="F37" s="259">
        <f>F32</f>
        <v>0</v>
      </c>
      <c r="G37" s="259" t="s">
        <v>61</v>
      </c>
      <c r="H37" s="259" t="s">
        <v>61</v>
      </c>
      <c r="I37" s="259" t="s">
        <v>61</v>
      </c>
      <c r="J37" s="259">
        <f t="shared" si="4"/>
        <v>1006500</v>
      </c>
      <c r="K37" s="259">
        <f>K32</f>
        <v>0</v>
      </c>
      <c r="L37" s="259" t="s">
        <v>61</v>
      </c>
      <c r="M37" s="259"/>
      <c r="N37" s="259"/>
      <c r="O37" s="259">
        <f>O32</f>
        <v>0</v>
      </c>
      <c r="P37" s="259">
        <f>P32</f>
        <v>0</v>
      </c>
      <c r="Q37" s="259" t="e">
        <f>Q32+#REF!+#REF!+#REF!+#REF!</f>
        <v>#REF!</v>
      </c>
      <c r="R37" s="259" t="s">
        <v>61</v>
      </c>
      <c r="S37" s="259">
        <f>S32</f>
        <v>0</v>
      </c>
      <c r="T37" s="259">
        <f>T32</f>
        <v>0</v>
      </c>
      <c r="U37" s="259">
        <f>U32</f>
        <v>0</v>
      </c>
      <c r="V37" s="259" t="s">
        <v>61</v>
      </c>
      <c r="W37" s="259" t="s">
        <v>61</v>
      </c>
      <c r="X37" s="259"/>
      <c r="Y37" s="259"/>
    </row>
    <row r="38" spans="1:25" s="255" customFormat="1" ht="20.100000000000001" hidden="1" customHeight="1">
      <c r="A38" s="259"/>
      <c r="B38" s="256" t="s">
        <v>742</v>
      </c>
      <c r="C38" s="259">
        <f>C33</f>
        <v>0</v>
      </c>
      <c r="D38" s="259" t="s">
        <v>61</v>
      </c>
      <c r="E38" s="259" t="s">
        <v>61</v>
      </c>
      <c r="F38" s="259" t="s">
        <v>61</v>
      </c>
      <c r="G38" s="259" t="s">
        <v>61</v>
      </c>
      <c r="H38" s="259" t="s">
        <v>61</v>
      </c>
      <c r="I38" s="259" t="s">
        <v>61</v>
      </c>
      <c r="J38" s="259" t="s">
        <v>61</v>
      </c>
      <c r="K38" s="259">
        <f>K33</f>
        <v>0</v>
      </c>
      <c r="L38" s="259" t="s">
        <v>61</v>
      </c>
      <c r="M38" s="259" t="s">
        <v>61</v>
      </c>
      <c r="N38" s="259"/>
      <c r="O38" s="259">
        <f>O33</f>
        <v>0</v>
      </c>
      <c r="P38" s="259">
        <f>P33</f>
        <v>0</v>
      </c>
      <c r="Q38" s="259" t="s">
        <v>61</v>
      </c>
      <c r="R38" s="259" t="s">
        <v>61</v>
      </c>
      <c r="S38" s="259">
        <f>S33</f>
        <v>0</v>
      </c>
      <c r="T38" s="259">
        <f>T33</f>
        <v>0</v>
      </c>
      <c r="U38" s="259" t="s">
        <v>61</v>
      </c>
      <c r="V38" s="259" t="s">
        <v>61</v>
      </c>
      <c r="W38" s="259" t="s">
        <v>61</v>
      </c>
      <c r="X38" s="259">
        <f>X33</f>
        <v>0</v>
      </c>
      <c r="Y38" s="261">
        <f>L36-X38</f>
        <v>1006500</v>
      </c>
    </row>
    <row r="39" spans="1:25" s="255" customFormat="1" ht="20.100000000000001" hidden="1" customHeight="1">
      <c r="A39" s="259"/>
      <c r="B39" s="260"/>
      <c r="C39" s="259">
        <f>C34</f>
        <v>0</v>
      </c>
      <c r="D39" s="259" t="s">
        <v>61</v>
      </c>
      <c r="E39" s="259" t="s">
        <v>61</v>
      </c>
      <c r="F39" s="259" t="s">
        <v>61</v>
      </c>
      <c r="G39" s="259" t="s">
        <v>61</v>
      </c>
      <c r="H39" s="259" t="s">
        <v>61</v>
      </c>
      <c r="I39" s="259" t="s">
        <v>478</v>
      </c>
      <c r="J39" s="259" t="s">
        <v>61</v>
      </c>
      <c r="K39" s="259" t="s">
        <v>61</v>
      </c>
      <c r="L39" s="259" t="s">
        <v>61</v>
      </c>
      <c r="M39" s="259"/>
      <c r="N39" s="259"/>
      <c r="O39" s="259"/>
      <c r="P39" s="259" t="s">
        <v>61</v>
      </c>
      <c r="Q39" s="259"/>
      <c r="R39" s="259"/>
      <c r="S39" s="259"/>
      <c r="T39" s="259">
        <f>T34</f>
        <v>0</v>
      </c>
      <c r="U39" s="259"/>
      <c r="V39" s="259"/>
      <c r="W39" s="259"/>
      <c r="X39" s="259"/>
      <c r="Y39" s="259"/>
    </row>
    <row r="40" spans="1:25" s="255" customFormat="1" ht="21" hidden="1" customHeight="1" thickBot="1">
      <c r="A40" s="258"/>
      <c r="B40" s="262"/>
      <c r="C40" s="259">
        <f>C35</f>
        <v>0</v>
      </c>
      <c r="D40" s="258" t="s">
        <v>61</v>
      </c>
      <c r="E40" s="258" t="s">
        <v>61</v>
      </c>
      <c r="F40" s="258" t="s">
        <v>61</v>
      </c>
      <c r="G40" s="258" t="s">
        <v>61</v>
      </c>
      <c r="H40" s="258" t="s">
        <v>61</v>
      </c>
      <c r="I40" s="258" t="s">
        <v>61</v>
      </c>
      <c r="J40" s="258" t="s">
        <v>61</v>
      </c>
      <c r="K40" s="258" t="s">
        <v>61</v>
      </c>
      <c r="L40" s="258" t="s">
        <v>61</v>
      </c>
      <c r="M40" s="258"/>
      <c r="N40" s="258"/>
      <c r="O40" s="258"/>
      <c r="P40" s="258"/>
      <c r="Q40" s="258"/>
      <c r="R40" s="258"/>
      <c r="S40" s="258"/>
      <c r="T40" s="258"/>
      <c r="U40" s="258"/>
      <c r="V40" s="258"/>
      <c r="W40" s="258"/>
      <c r="X40" s="258"/>
      <c r="Y40" s="258"/>
    </row>
    <row r="41" spans="1:25" ht="26.25" customHeight="1">
      <c r="A41" s="263"/>
      <c r="B41" s="264" t="s">
        <v>61</v>
      </c>
      <c r="C41" s="263"/>
      <c r="D41" s="263"/>
      <c r="E41" s="949" t="s">
        <v>748</v>
      </c>
      <c r="F41" s="967" t="str">
        <f>TRIM(IF(((RIGHT(Y21,9)-RIGHT(Y21,7))/10000000)=0,"",INDEX({"One","Two","Three","Four","Five","Six","Seven","Eight","Nine","Ten","Eleven","Twelve","Thirteen","Fourteen","Fifteen","Sixteen","Seventeen","Eighteen","Nineteen","Twenty","Twenty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RIGHT(Y21,9)-RIGHT(Y21,7))/10000000),{1,2,3,4,5,6,7,8,9,10,11,12,13,14,15,16,17,18,19,20,21,22,23,24,25,26,27,28,29,30,31,32,33,34,35,36,37,38,39,40,41,42,43,44,45,46,47,48,49,50,51,52,53,54,55,56,57,58,59,60,61,62,63,64,65,66,67,68,69,70,71,72,73,74,75,76,77,78,79,80,81,82,83,84,85,86,87,88,89,90,91,92,93,94,95,96,97,98,99},0))&amp;" Crore")&amp;" "&amp;IF(((RIGHT(Y21,7)-RIGHT(Y21,5))/100000)=0,"",INDEX({"One","Two","Three","Four","Five","Six","Seven","Eight","Nine","Ten","Eleven","Twelve","Thirteen","Fourteen","Fifteen","Sixteen","Seventeen","Eighteen","Nineteen","Twenty","Twenty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RIGHT(Y21,7)-RIGHT(Y21,5))/100000),{1,2,3,4,5,6,7,8,9,10,11,12,13,14,15,16,17,18,19,20,21,22,23,24,25,26,27,28,29,30,31,32,33,34,35,36,37,38,39,40,41,42,43,44,45,46,47,48,49,50,51,52,53,54,55,56,57,58,59,60,61,62,63,64,65,66,67,68,69,70,71,72,73,74,75,76,77,78,79,80,81,82,83,84,85,86,87,88,89,90,91,92,93,94,95,96,97,98,99},0))&amp;" Lakh")&amp;" "&amp;IF(((RIGHT(Y21,5)-RIGHT(Y21,3))/1000)=0,"",INDEX({"One","Two","Three","Four","Five","Six","Seven","Eight","Nine","Ten","Eleven","Twelve","Thirteen","Fourteen","Fifteen","Sixteen","Seventeen","Eighteen","Nineteen","Twenty","Twenty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RIGHT(Y21,5)-RIGHT(Y21,3))/1000),{1,2,3,4,5,6,7,8,9,10,11,12,13,14,15,16,17,18,19,20,21,22,23,24,25,26,27,28,29,30,31,32,33,34,35,36,37,38,39,40,41,42,43,44,45,46,47,48,49,50,51,52,53,54,55,56,57,58,59,60,61,62,63,64,65,66,67,68,69,70,71,72,73,74,75,76,77,78,79,80,81,82,83,84,85,86,87,88,89,90,91,92,93,94,95,96,97,98,99},0))&amp;" Thousand")&amp;" "&amp;IF(((RIGHT(Y21,3)-RIGHT(Y21,2))/100)=0,"",INDEX({"One","Two","Three","Four","Five","Six","Seven","Eight","Nine"},MATCH(((RIGHT(Y21,3)-RIGHT(Y21,2))/100),{1,2,3,4,5,6,7,8,9},0))&amp;" Hundred")&amp;" "&amp;(IF(RIGHT(Y21,2)="00","",INDEX({"One","Two","Three","Four","Five","Six","Seven","Eight","Nine","Ten","Eleven","Twelve","Thirteen","Fourteen","Fifteen","Sixteen","Seventeen","Eighteen","Nineteen","Twenty","Twenty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SUM(RIGHT(Y21,2)),{1,2,3,4,5,6,7,8,9,10,11,12,13,14,15,16,17,18,19,20,21,22,23,24,25,26,27,28,29,30,31,32,33,34,35,36,37,38,39,40,41,42,43,44,45,46,47,48,49,50,51,52,53,54,55,56,57,58,59,60,61,62,63,64,65,66,67,68,69,70,71,72,73,74,75,76,77,78,79,80,81,82,83,84,85,86,87,88,89,90,91,92,93,94,95,96,97,98,99},0))))&amp;" Only")</f>
        <v>Ten Lakh Six Thousand Five Hundred Only</v>
      </c>
      <c r="G41" s="263"/>
      <c r="H41" s="263"/>
      <c r="I41" s="263"/>
      <c r="J41" s="263"/>
      <c r="K41" s="263"/>
      <c r="L41" s="263"/>
      <c r="M41" s="263"/>
      <c r="N41" s="263"/>
      <c r="O41" s="263"/>
      <c r="P41" s="263"/>
      <c r="Q41" s="263"/>
      <c r="R41" s="263"/>
      <c r="S41" s="263"/>
      <c r="T41" s="263"/>
      <c r="U41" s="263"/>
      <c r="V41" s="263"/>
      <c r="W41" s="263"/>
      <c r="X41" s="263"/>
      <c r="Y41" s="263"/>
    </row>
    <row r="42" spans="1:25" ht="20.100000000000001" customHeight="1">
      <c r="A42" s="263"/>
      <c r="B42" s="265"/>
      <c r="C42" s="263"/>
      <c r="D42" s="263"/>
      <c r="E42" s="266" t="s">
        <v>743</v>
      </c>
      <c r="F42" s="267"/>
      <c r="G42" s="267"/>
      <c r="H42" s="267"/>
      <c r="I42" s="267"/>
      <c r="J42" s="263"/>
      <c r="K42" s="263"/>
      <c r="L42" s="263"/>
      <c r="M42" s="263"/>
      <c r="N42" s="263"/>
      <c r="O42" s="263"/>
      <c r="P42" s="263"/>
      <c r="Q42" s="263"/>
      <c r="R42" s="263"/>
      <c r="S42" s="263"/>
      <c r="T42" s="263"/>
      <c r="U42" s="263"/>
      <c r="V42" s="263"/>
      <c r="W42" s="263"/>
      <c r="X42" s="263"/>
      <c r="Y42" s="263"/>
    </row>
    <row r="43" spans="1:25" ht="20.100000000000001" customHeight="1">
      <c r="A43" s="263"/>
      <c r="B43" s="264" t="s">
        <v>61</v>
      </c>
      <c r="C43" s="263"/>
      <c r="D43" s="263"/>
      <c r="E43" s="268" t="s">
        <v>744</v>
      </c>
      <c r="F43" s="267"/>
      <c r="G43" s="267"/>
      <c r="H43" s="267"/>
      <c r="I43" s="267"/>
      <c r="J43" s="263"/>
      <c r="K43" s="263"/>
      <c r="L43" s="263"/>
      <c r="M43" s="263"/>
      <c r="N43" s="263"/>
      <c r="O43" s="263"/>
      <c r="P43" s="263"/>
      <c r="Q43" s="263"/>
      <c r="R43" s="263"/>
      <c r="S43" s="263"/>
      <c r="T43" s="263"/>
      <c r="U43" s="263"/>
      <c r="V43" s="263"/>
      <c r="W43" s="263"/>
      <c r="X43" s="263"/>
      <c r="Y43" s="263"/>
    </row>
    <row r="44" spans="1:25" ht="20.100000000000001" customHeight="1">
      <c r="A44" s="263"/>
      <c r="B44" s="241" t="s">
        <v>61</v>
      </c>
      <c r="C44" s="263"/>
      <c r="D44" s="263"/>
      <c r="E44" s="268" t="s">
        <v>890</v>
      </c>
      <c r="F44" s="267"/>
      <c r="G44" s="267"/>
      <c r="H44" s="267"/>
      <c r="I44" s="267"/>
      <c r="J44" s="263"/>
      <c r="K44" s="263"/>
      <c r="L44" s="263"/>
      <c r="M44" s="263"/>
      <c r="N44" s="263"/>
      <c r="O44" s="263"/>
      <c r="P44" s="263"/>
      <c r="Q44" s="263"/>
      <c r="R44" s="263"/>
      <c r="S44" s="263"/>
      <c r="T44" s="263"/>
      <c r="U44" s="263"/>
      <c r="V44" s="263"/>
      <c r="W44" s="263"/>
      <c r="X44" s="263"/>
      <c r="Y44" s="263"/>
    </row>
    <row r="45" spans="1:25" ht="20.100000000000001" customHeight="1">
      <c r="A45" s="263"/>
      <c r="B45" s="265"/>
      <c r="C45" s="263"/>
      <c r="D45" s="263"/>
      <c r="E45" s="268" t="s">
        <v>891</v>
      </c>
      <c r="F45" s="267"/>
      <c r="G45" s="267"/>
      <c r="H45" s="267"/>
      <c r="I45" s="267"/>
      <c r="J45" s="263"/>
      <c r="K45" s="263"/>
      <c r="L45" s="263"/>
      <c r="M45" s="263"/>
      <c r="N45" s="263"/>
      <c r="O45" s="263"/>
      <c r="P45" s="263"/>
      <c r="Q45" s="263"/>
      <c r="R45" s="263"/>
      <c r="S45" s="263"/>
      <c r="T45" s="263"/>
      <c r="U45" s="263"/>
      <c r="V45" s="263"/>
      <c r="W45" s="263"/>
      <c r="X45" s="263"/>
      <c r="Y45" s="263"/>
    </row>
    <row r="46" spans="1:25" ht="20.100000000000001" customHeight="1">
      <c r="A46" s="263"/>
      <c r="B46" s="265"/>
      <c r="C46" s="263"/>
      <c r="D46" s="263"/>
      <c r="E46" s="268"/>
      <c r="F46" s="267"/>
      <c r="G46" s="267"/>
      <c r="H46" s="267"/>
      <c r="I46" s="267"/>
      <c r="J46" s="263"/>
      <c r="K46" s="263"/>
      <c r="L46" s="263"/>
      <c r="M46" s="263"/>
      <c r="N46" s="263"/>
      <c r="O46" s="263"/>
      <c r="P46" s="263"/>
      <c r="Q46" s="263"/>
      <c r="R46" s="263"/>
      <c r="S46" s="263"/>
      <c r="T46" s="269" t="str">
        <f>'BTR26'!R20</f>
        <v>Block Development officer HG</v>
      </c>
      <c r="U46" s="263"/>
      <c r="V46" s="263"/>
      <c r="W46" s="263"/>
      <c r="X46" s="263"/>
      <c r="Y46" s="263"/>
    </row>
    <row r="47" spans="1:25" ht="20.100000000000001" customHeight="1">
      <c r="A47" s="263"/>
      <c r="B47" s="265"/>
      <c r="C47" s="263"/>
      <c r="D47" s="263"/>
      <c r="E47" s="263"/>
      <c r="F47" s="263"/>
      <c r="G47" s="263"/>
      <c r="H47" s="263"/>
      <c r="I47" s="263"/>
      <c r="J47" s="263"/>
      <c r="K47" s="263"/>
      <c r="L47" s="263"/>
      <c r="M47" s="263"/>
      <c r="N47" s="263"/>
      <c r="O47" s="263"/>
      <c r="P47" s="263"/>
      <c r="Q47" s="263"/>
      <c r="R47" s="263"/>
      <c r="S47" s="263"/>
      <c r="T47" s="269" t="str">
        <f>'BTR26'!R21</f>
        <v>Panchayat Samiti Jalgaon</v>
      </c>
      <c r="U47" s="263"/>
      <c r="V47" s="263"/>
      <c r="W47" s="263"/>
      <c r="X47" s="263"/>
      <c r="Y47" s="263"/>
    </row>
  </sheetData>
  <mergeCells count="58">
    <mergeCell ref="A1:L1"/>
    <mergeCell ref="M1:Y1"/>
    <mergeCell ref="A2:A4"/>
    <mergeCell ref="B2:B4"/>
    <mergeCell ref="C2:C4"/>
    <mergeCell ref="D2:D4"/>
    <mergeCell ref="E2:E4"/>
    <mergeCell ref="F2:F4"/>
    <mergeCell ref="G2:G4"/>
    <mergeCell ref="H2:H4"/>
    <mergeCell ref="I2:I4"/>
    <mergeCell ref="J2:J4"/>
    <mergeCell ref="K2:K4"/>
    <mergeCell ref="L2:L4"/>
    <mergeCell ref="M2:M4"/>
    <mergeCell ref="X2:X4"/>
    <mergeCell ref="Y2:Y4"/>
    <mergeCell ref="N3:O3"/>
    <mergeCell ref="P3:P4"/>
    <mergeCell ref="Q3:Q4"/>
    <mergeCell ref="R3:R4"/>
    <mergeCell ref="S3:S4"/>
    <mergeCell ref="T3:T4"/>
    <mergeCell ref="U3:U4"/>
    <mergeCell ref="V3:V4"/>
    <mergeCell ref="N2:W2"/>
    <mergeCell ref="W3:W4"/>
    <mergeCell ref="B7:L7"/>
    <mergeCell ref="A14:A15"/>
    <mergeCell ref="A16:B16"/>
    <mergeCell ref="A24:Y24"/>
    <mergeCell ref="A25:L25"/>
    <mergeCell ref="M25:Y25"/>
    <mergeCell ref="L26:L28"/>
    <mergeCell ref="A26:A28"/>
    <mergeCell ref="B26:B28"/>
    <mergeCell ref="C26:C28"/>
    <mergeCell ref="D26:D28"/>
    <mergeCell ref="E26:E28"/>
    <mergeCell ref="F26:F28"/>
    <mergeCell ref="G26:G28"/>
    <mergeCell ref="H26:H28"/>
    <mergeCell ref="I26:I28"/>
    <mergeCell ref="J26:J28"/>
    <mergeCell ref="K26:K28"/>
    <mergeCell ref="M26:M28"/>
    <mergeCell ref="N26:W26"/>
    <mergeCell ref="X26:X28"/>
    <mergeCell ref="Y26:Y28"/>
    <mergeCell ref="N27:O27"/>
    <mergeCell ref="P27:P28"/>
    <mergeCell ref="Q27:Q28"/>
    <mergeCell ref="R27:R28"/>
    <mergeCell ref="S27:S28"/>
    <mergeCell ref="T27:T28"/>
    <mergeCell ref="U27:U28"/>
    <mergeCell ref="V27:V28"/>
    <mergeCell ref="W27:W28"/>
  </mergeCells>
  <hyperlinks>
    <hyperlink ref="A13" r:id="rId1" display="Pay@10530/- Grade @2000 DA @14159"/>
  </hyperlinks>
  <pageMargins left="0.55000000000000004" right="0.19" top="0.25" bottom="0.2" header="0.25" footer="0.17"/>
  <pageSetup paperSize="9" scale="63" orientation="landscape" horizontalDpi="180" verticalDpi="180" r:id="rId2"/>
  <headerFooter alignWithMargins="0"/>
  <drawing r:id="rId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P33"/>
  <sheetViews>
    <sheetView view="pageBreakPreview" topLeftCell="H16" zoomScaleNormal="100" zoomScaleSheetLayoutView="100" workbookViewId="0">
      <selection activeCell="O6" sqref="O6"/>
    </sheetView>
  </sheetViews>
  <sheetFormatPr defaultRowHeight="15"/>
  <cols>
    <col min="1" max="1" width="9.21875" style="188" bestFit="1" customWidth="1"/>
    <col min="2" max="4" width="9.109375" style="188"/>
    <col min="5" max="5" width="11.44140625" style="188" bestFit="1" customWidth="1"/>
    <col min="6" max="14" width="9.109375" style="188"/>
    <col min="15" max="15" width="16" style="188" bestFit="1" customWidth="1"/>
    <col min="16" max="270" width="9.109375" style="188"/>
    <col min="271" max="271" width="14.44140625" style="188" bestFit="1" customWidth="1"/>
    <col min="272" max="526" width="9.109375" style="188"/>
    <col min="527" max="527" width="14.44140625" style="188" bestFit="1" customWidth="1"/>
    <col min="528" max="782" width="9.109375" style="188"/>
    <col min="783" max="783" width="14.44140625" style="188" bestFit="1" customWidth="1"/>
    <col min="784" max="1038" width="9.109375" style="188"/>
    <col min="1039" max="1039" width="14.44140625" style="188" bestFit="1" customWidth="1"/>
    <col min="1040" max="1294" width="9.109375" style="188"/>
    <col min="1295" max="1295" width="14.44140625" style="188" bestFit="1" customWidth="1"/>
    <col min="1296" max="1550" width="9.109375" style="188"/>
    <col min="1551" max="1551" width="14.44140625" style="188" bestFit="1" customWidth="1"/>
    <col min="1552" max="1806" width="9.109375" style="188"/>
    <col min="1807" max="1807" width="14.44140625" style="188" bestFit="1" customWidth="1"/>
    <col min="1808" max="2062" width="9.109375" style="188"/>
    <col min="2063" max="2063" width="14.44140625" style="188" bestFit="1" customWidth="1"/>
    <col min="2064" max="2318" width="9.109375" style="188"/>
    <col min="2319" max="2319" width="14.44140625" style="188" bestFit="1" customWidth="1"/>
    <col min="2320" max="2574" width="9.109375" style="188"/>
    <col min="2575" max="2575" width="14.44140625" style="188" bestFit="1" customWidth="1"/>
    <col min="2576" max="2830" width="9.109375" style="188"/>
    <col min="2831" max="2831" width="14.44140625" style="188" bestFit="1" customWidth="1"/>
    <col min="2832" max="3086" width="9.109375" style="188"/>
    <col min="3087" max="3087" width="14.44140625" style="188" bestFit="1" customWidth="1"/>
    <col min="3088" max="3342" width="9.109375" style="188"/>
    <col min="3343" max="3343" width="14.44140625" style="188" bestFit="1" customWidth="1"/>
    <col min="3344" max="3598" width="9.109375" style="188"/>
    <col min="3599" max="3599" width="14.44140625" style="188" bestFit="1" customWidth="1"/>
    <col min="3600" max="3854" width="9.109375" style="188"/>
    <col min="3855" max="3855" width="14.44140625" style="188" bestFit="1" customWidth="1"/>
    <col min="3856" max="4110" width="9.109375" style="188"/>
    <col min="4111" max="4111" width="14.44140625" style="188" bestFit="1" customWidth="1"/>
    <col min="4112" max="4366" width="9.109375" style="188"/>
    <col min="4367" max="4367" width="14.44140625" style="188" bestFit="1" customWidth="1"/>
    <col min="4368" max="4622" width="9.109375" style="188"/>
    <col min="4623" max="4623" width="14.44140625" style="188" bestFit="1" customWidth="1"/>
    <col min="4624" max="4878" width="9.109375" style="188"/>
    <col min="4879" max="4879" width="14.44140625" style="188" bestFit="1" customWidth="1"/>
    <col min="4880" max="5134" width="9.109375" style="188"/>
    <col min="5135" max="5135" width="14.44140625" style="188" bestFit="1" customWidth="1"/>
    <col min="5136" max="5390" width="9.109375" style="188"/>
    <col min="5391" max="5391" width="14.44140625" style="188" bestFit="1" customWidth="1"/>
    <col min="5392" max="5646" width="9.109375" style="188"/>
    <col min="5647" max="5647" width="14.44140625" style="188" bestFit="1" customWidth="1"/>
    <col min="5648" max="5902" width="9.109375" style="188"/>
    <col min="5903" max="5903" width="14.44140625" style="188" bestFit="1" customWidth="1"/>
    <col min="5904" max="6158" width="9.109375" style="188"/>
    <col min="6159" max="6159" width="14.44140625" style="188" bestFit="1" customWidth="1"/>
    <col min="6160" max="6414" width="9.109375" style="188"/>
    <col min="6415" max="6415" width="14.44140625" style="188" bestFit="1" customWidth="1"/>
    <col min="6416" max="6670" width="9.109375" style="188"/>
    <col min="6671" max="6671" width="14.44140625" style="188" bestFit="1" customWidth="1"/>
    <col min="6672" max="6926" width="9.109375" style="188"/>
    <col min="6927" max="6927" width="14.44140625" style="188" bestFit="1" customWidth="1"/>
    <col min="6928" max="7182" width="9.109375" style="188"/>
    <col min="7183" max="7183" width="14.44140625" style="188" bestFit="1" customWidth="1"/>
    <col min="7184" max="7438" width="9.109375" style="188"/>
    <col min="7439" max="7439" width="14.44140625" style="188" bestFit="1" customWidth="1"/>
    <col min="7440" max="7694" width="9.109375" style="188"/>
    <col min="7695" max="7695" width="14.44140625" style="188" bestFit="1" customWidth="1"/>
    <col min="7696" max="7950" width="9.109375" style="188"/>
    <col min="7951" max="7951" width="14.44140625" style="188" bestFit="1" customWidth="1"/>
    <col min="7952" max="8206" width="9.109375" style="188"/>
    <col min="8207" max="8207" width="14.44140625" style="188" bestFit="1" customWidth="1"/>
    <col min="8208" max="8462" width="9.109375" style="188"/>
    <col min="8463" max="8463" width="14.44140625" style="188" bestFit="1" customWidth="1"/>
    <col min="8464" max="8718" width="9.109375" style="188"/>
    <col min="8719" max="8719" width="14.44140625" style="188" bestFit="1" customWidth="1"/>
    <col min="8720" max="8974" width="9.109375" style="188"/>
    <col min="8975" max="8975" width="14.44140625" style="188" bestFit="1" customWidth="1"/>
    <col min="8976" max="9230" width="9.109375" style="188"/>
    <col min="9231" max="9231" width="14.44140625" style="188" bestFit="1" customWidth="1"/>
    <col min="9232" max="9486" width="9.109375" style="188"/>
    <col min="9487" max="9487" width="14.44140625" style="188" bestFit="1" customWidth="1"/>
    <col min="9488" max="9742" width="9.109375" style="188"/>
    <col min="9743" max="9743" width="14.44140625" style="188" bestFit="1" customWidth="1"/>
    <col min="9744" max="9998" width="9.109375" style="188"/>
    <col min="9999" max="9999" width="14.44140625" style="188" bestFit="1" customWidth="1"/>
    <col min="10000" max="10254" width="9.109375" style="188"/>
    <col min="10255" max="10255" width="14.44140625" style="188" bestFit="1" customWidth="1"/>
    <col min="10256" max="10510" width="9.109375" style="188"/>
    <col min="10511" max="10511" width="14.44140625" style="188" bestFit="1" customWidth="1"/>
    <col min="10512" max="10766" width="9.109375" style="188"/>
    <col min="10767" max="10767" width="14.44140625" style="188" bestFit="1" customWidth="1"/>
    <col min="10768" max="11022" width="9.109375" style="188"/>
    <col min="11023" max="11023" width="14.44140625" style="188" bestFit="1" customWidth="1"/>
    <col min="11024" max="11278" width="9.109375" style="188"/>
    <col min="11279" max="11279" width="14.44140625" style="188" bestFit="1" customWidth="1"/>
    <col min="11280" max="11534" width="9.109375" style="188"/>
    <col min="11535" max="11535" width="14.44140625" style="188" bestFit="1" customWidth="1"/>
    <col min="11536" max="11790" width="9.109375" style="188"/>
    <col min="11791" max="11791" width="14.44140625" style="188" bestFit="1" customWidth="1"/>
    <col min="11792" max="12046" width="9.109375" style="188"/>
    <col min="12047" max="12047" width="14.44140625" style="188" bestFit="1" customWidth="1"/>
    <col min="12048" max="12302" width="9.109375" style="188"/>
    <col min="12303" max="12303" width="14.44140625" style="188" bestFit="1" customWidth="1"/>
    <col min="12304" max="12558" width="9.109375" style="188"/>
    <col min="12559" max="12559" width="14.44140625" style="188" bestFit="1" customWidth="1"/>
    <col min="12560" max="12814" width="9.109375" style="188"/>
    <col min="12815" max="12815" width="14.44140625" style="188" bestFit="1" customWidth="1"/>
    <col min="12816" max="13070" width="9.109375" style="188"/>
    <col min="13071" max="13071" width="14.44140625" style="188" bestFit="1" customWidth="1"/>
    <col min="13072" max="13326" width="9.109375" style="188"/>
    <col min="13327" max="13327" width="14.44140625" style="188" bestFit="1" customWidth="1"/>
    <col min="13328" max="13582" width="9.109375" style="188"/>
    <col min="13583" max="13583" width="14.44140625" style="188" bestFit="1" customWidth="1"/>
    <col min="13584" max="13838" width="9.109375" style="188"/>
    <col min="13839" max="13839" width="14.44140625" style="188" bestFit="1" customWidth="1"/>
    <col min="13840" max="14094" width="9.109375" style="188"/>
    <col min="14095" max="14095" width="14.44140625" style="188" bestFit="1" customWidth="1"/>
    <col min="14096" max="14350" width="9.109375" style="188"/>
    <col min="14351" max="14351" width="14.44140625" style="188" bestFit="1" customWidth="1"/>
    <col min="14352" max="14606" width="9.109375" style="188"/>
    <col min="14607" max="14607" width="14.44140625" style="188" bestFit="1" customWidth="1"/>
    <col min="14608" max="14862" width="9.109375" style="188"/>
    <col min="14863" max="14863" width="14.44140625" style="188" bestFit="1" customWidth="1"/>
    <col min="14864" max="15118" width="9.109375" style="188"/>
    <col min="15119" max="15119" width="14.44140625" style="188" bestFit="1" customWidth="1"/>
    <col min="15120" max="15374" width="9.109375" style="188"/>
    <col min="15375" max="15375" width="14.44140625" style="188" bestFit="1" customWidth="1"/>
    <col min="15376" max="15630" width="9.109375" style="188"/>
    <col min="15631" max="15631" width="14.44140625" style="188" bestFit="1" customWidth="1"/>
    <col min="15632" max="15886" width="9.109375" style="188"/>
    <col min="15887" max="15887" width="14.44140625" style="188" bestFit="1" customWidth="1"/>
    <col min="15888" max="16142" width="9.109375" style="188"/>
    <col min="16143" max="16143" width="14.44140625" style="188" bestFit="1" customWidth="1"/>
    <col min="16144" max="16384" width="9.109375" style="188"/>
  </cols>
  <sheetData>
    <row r="1" spans="1:16" ht="17.399999999999999">
      <c r="A1" s="189" t="s">
        <v>745</v>
      </c>
      <c r="E1" s="190" t="str">
        <f>F9</f>
        <v>Ten Lakh Six Thousand Five Hundred Only</v>
      </c>
    </row>
    <row r="2" spans="1:16" ht="18" thickBot="1">
      <c r="A2" s="191"/>
      <c r="B2" s="191"/>
      <c r="C2" s="191"/>
      <c r="D2" s="270" t="s">
        <v>61</v>
      </c>
      <c r="E2" s="191"/>
      <c r="F2" s="191"/>
      <c r="G2" s="191"/>
      <c r="H2" s="191"/>
      <c r="I2" s="191"/>
      <c r="J2" s="191"/>
      <c r="K2" s="191"/>
      <c r="L2" s="191"/>
      <c r="M2" s="191"/>
      <c r="N2" s="191"/>
      <c r="O2" s="191"/>
      <c r="P2" s="191"/>
    </row>
    <row r="3" spans="1:16" ht="17.399999999999999">
      <c r="D3" s="189" t="s">
        <v>61</v>
      </c>
      <c r="H3" s="189" t="s">
        <v>61</v>
      </c>
    </row>
    <row r="4" spans="1:16" ht="21.6" thickBot="1">
      <c r="B4" s="188" t="s">
        <v>746</v>
      </c>
      <c r="O4" s="271" t="s">
        <v>729</v>
      </c>
    </row>
    <row r="5" spans="1:16" ht="17.399999999999999">
      <c r="B5" s="189" t="s">
        <v>747</v>
      </c>
      <c r="C5" s="189"/>
      <c r="D5" s="189"/>
      <c r="E5" s="189"/>
      <c r="F5" s="195"/>
      <c r="G5" s="189" t="s">
        <v>61</v>
      </c>
      <c r="H5" s="189"/>
      <c r="I5" s="189"/>
      <c r="N5" s="196"/>
      <c r="O5" s="197" t="s">
        <v>61</v>
      </c>
      <c r="P5" s="198"/>
    </row>
    <row r="6" spans="1:16" ht="22.8">
      <c r="B6" s="189" t="s">
        <v>61</v>
      </c>
      <c r="C6" s="189"/>
      <c r="D6" s="189"/>
      <c r="E6" s="189"/>
      <c r="F6" s="189" t="s">
        <v>61</v>
      </c>
      <c r="G6" s="189"/>
      <c r="H6" s="189"/>
      <c r="I6" s="189"/>
      <c r="N6" s="199"/>
      <c r="O6" s="1275">
        <f>'BTR26'!N54</f>
        <v>1006500</v>
      </c>
      <c r="P6" s="200"/>
    </row>
    <row r="7" spans="1:16" ht="15.6" thickBot="1">
      <c r="A7" s="195"/>
      <c r="B7" s="195"/>
      <c r="C7" s="195"/>
      <c r="D7" s="195"/>
      <c r="E7" s="195"/>
      <c r="F7" s="195"/>
      <c r="G7" s="195"/>
      <c r="H7" s="195"/>
      <c r="I7" s="195"/>
      <c r="J7" s="195"/>
      <c r="K7" s="195"/>
      <c r="L7" s="195"/>
      <c r="M7" s="195"/>
      <c r="N7" s="201"/>
      <c r="O7" s="191"/>
      <c r="P7" s="202"/>
    </row>
    <row r="9" spans="1:16" ht="18">
      <c r="B9" s="188" t="s">
        <v>748</v>
      </c>
      <c r="E9" s="896"/>
      <c r="F9" s="948" t="str">
        <f>TRIM(IF(((RIGHT(O6,9)-RIGHT(O6,7))/10000000)=0,"",INDEX({"One","Two","Three","Four","Five","Six","Seven","Eight","Nine","Ten","Eleven","Twelve","Thirteen","Fourteen","Fifteen","Sixteen","Seventeen","Eighteen","Nineteen","Twenty","Twenty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RIGHT(O6,9)-RIGHT(O6,7))/10000000),{1,2,3,4,5,6,7,8,9,10,11,12,13,14,15,16,17,18,19,20,21,22,23,24,25,26,27,28,29,30,31,32,33,34,35,36,37,38,39,40,41,42,43,44,45,46,47,48,49,50,51,52,53,54,55,56,57,58,59,60,61,62,63,64,65,66,67,68,69,70,71,72,73,74,75,76,77,78,79,80,81,82,83,84,85,86,87,88,89,90,91,92,93,94,95,96,97,98,99},0))&amp;" Crore")&amp;" "&amp;IF(((RIGHT(O6,7)-RIGHT(O6,5))/100000)=0,"",INDEX({"One","Two","Three","Four","Five","Six","Seven","Eight","Nine","Ten","Eleven","Twelve","Thirteen","Fourteen","Fifteen","Sixteen","Seventeen","Eighteen","Nineteen","Twenty","Twenty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RIGHT(O6,7)-RIGHT(O6,5))/100000),{1,2,3,4,5,6,7,8,9,10,11,12,13,14,15,16,17,18,19,20,21,22,23,24,25,26,27,28,29,30,31,32,33,34,35,36,37,38,39,40,41,42,43,44,45,46,47,48,49,50,51,52,53,54,55,56,57,58,59,60,61,62,63,64,65,66,67,68,69,70,71,72,73,74,75,76,77,78,79,80,81,82,83,84,85,86,87,88,89,90,91,92,93,94,95,96,97,98,99},0))&amp;" Lakh")&amp;" "&amp;IF(((RIGHT(O6,5)-RIGHT(O6,3))/1000)=0,"",INDEX({"One","Two","Three","Four","Five","Six","Seven","Eight","Nine","Ten","Eleven","Twelve","Thirteen","Fourteen","Fifteen","Sixteen","Seventeen","Eighteen","Nineteen","Twenty","Twenty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RIGHT(O6,5)-RIGHT(O6,3))/1000),{1,2,3,4,5,6,7,8,9,10,11,12,13,14,15,16,17,18,19,20,21,22,23,24,25,26,27,28,29,30,31,32,33,34,35,36,37,38,39,40,41,42,43,44,45,46,47,48,49,50,51,52,53,54,55,56,57,58,59,60,61,62,63,64,65,66,67,68,69,70,71,72,73,74,75,76,77,78,79,80,81,82,83,84,85,86,87,88,89,90,91,92,93,94,95,96,97,98,99},0))&amp;" Thousand")&amp;" "&amp;IF(((RIGHT(O6,3)-RIGHT(O6,2))/100)=0,"",INDEX({"One","Two","Three","Four","Five","Six","Seven","Eight","Nine"},MATCH(((RIGHT(O6,3)-RIGHT(O6,2))/100),{1,2,3,4,5,6,7,8,9},0))&amp;" Hundred")&amp;" "&amp;(IF(RIGHT(O6,2)="00","",INDEX({"One","Two","Three","Four","Five","Six","Seven","Eight","Nine","Ten","Eleven","Twelve","Thirteen","Fourteen","Fifteen","Sixteen","Seventeen","Eighteen","Nineteen","Twenty","Twenty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SUM(RIGHT(O6,2)),{1,2,3,4,5,6,7,8,9,10,11,12,13,14,15,16,17,18,19,20,21,22,23,24,25,26,27,28,29,30,31,32,33,34,35,36,37,38,39,40,41,42,43,44,45,46,47,48,49,50,51,52,53,54,55,56,57,58,59,60,61,62,63,64,65,66,67,68,69,70,71,72,73,74,75,76,77,78,79,80,81,82,83,84,85,86,87,88,89,90,91,92,93,94,95,96,97,98,99},0))))&amp;" Only")</f>
        <v>Ten Lakh Six Thousand Five Hundred Only</v>
      </c>
    </row>
    <row r="12" spans="1:16" ht="15.6">
      <c r="B12" s="188" t="s">
        <v>749</v>
      </c>
      <c r="D12" s="188" t="s">
        <v>750</v>
      </c>
      <c r="E12" s="193">
        <f>'BTR26'!N54</f>
        <v>1006500</v>
      </c>
      <c r="F12" s="188" t="s">
        <v>751</v>
      </c>
      <c r="H12" s="188" t="s">
        <v>685</v>
      </c>
      <c r="I12" s="272" t="str">
        <f>F9</f>
        <v>Ten Lakh Six Thousand Five Hundred Only</v>
      </c>
    </row>
    <row r="13" spans="1:16">
      <c r="B13" s="188" t="s">
        <v>752</v>
      </c>
      <c r="E13" s="188">
        <v>0</v>
      </c>
      <c r="F13" s="188" t="s">
        <v>751</v>
      </c>
      <c r="H13" s="188" t="s">
        <v>685</v>
      </c>
    </row>
    <row r="14" spans="1:16" ht="15.6">
      <c r="B14" s="188" t="s">
        <v>753</v>
      </c>
      <c r="E14" s="193">
        <f>'BTR26'!N51</f>
        <v>0</v>
      </c>
      <c r="F14" s="188" t="s">
        <v>751</v>
      </c>
      <c r="H14" s="188" t="s">
        <v>685</v>
      </c>
      <c r="I14" s="272" t="s">
        <v>2091</v>
      </c>
    </row>
    <row r="16" spans="1:16" ht="33.75" customHeight="1">
      <c r="A16" s="273">
        <v>1</v>
      </c>
      <c r="B16" s="1677" t="s">
        <v>754</v>
      </c>
      <c r="C16" s="1677"/>
      <c r="D16" s="1677"/>
      <c r="E16" s="1677"/>
      <c r="F16" s="1677"/>
      <c r="G16" s="1677"/>
      <c r="H16" s="1677"/>
      <c r="I16" s="1677"/>
      <c r="J16" s="1677"/>
      <c r="K16" s="1677"/>
      <c r="L16" s="1677"/>
      <c r="M16" s="1677"/>
      <c r="N16" s="1677"/>
      <c r="O16" s="1677"/>
      <c r="P16" s="1677"/>
    </row>
    <row r="17" spans="1:16" ht="30" customHeight="1">
      <c r="A17" s="273">
        <v>2</v>
      </c>
      <c r="B17" s="1677" t="s">
        <v>755</v>
      </c>
      <c r="C17" s="1677"/>
      <c r="D17" s="1677"/>
      <c r="E17" s="1677"/>
      <c r="F17" s="1677"/>
      <c r="G17" s="1677"/>
      <c r="H17" s="1677"/>
      <c r="I17" s="1677"/>
      <c r="J17" s="1677"/>
      <c r="K17" s="1677"/>
      <c r="L17" s="1677"/>
      <c r="M17" s="1677"/>
      <c r="N17" s="1677"/>
      <c r="O17" s="1677"/>
      <c r="P17" s="1677"/>
    </row>
    <row r="18" spans="1:16" ht="39.75" customHeight="1">
      <c r="A18" s="273">
        <v>3</v>
      </c>
      <c r="B18" s="1677" t="s">
        <v>756</v>
      </c>
      <c r="C18" s="1677"/>
      <c r="D18" s="1677"/>
      <c r="E18" s="1677"/>
      <c r="F18" s="1677"/>
      <c r="G18" s="1677"/>
      <c r="H18" s="1677"/>
      <c r="I18" s="1677"/>
      <c r="J18" s="1677"/>
      <c r="K18" s="1677"/>
      <c r="L18" s="1677"/>
      <c r="M18" s="1677"/>
      <c r="N18" s="1677"/>
      <c r="O18" s="1677"/>
      <c r="P18" s="1677"/>
    </row>
    <row r="19" spans="1:16" ht="29.25" customHeight="1">
      <c r="A19" s="273">
        <v>4</v>
      </c>
      <c r="B19" s="1677" t="s">
        <v>757</v>
      </c>
      <c r="C19" s="1677"/>
      <c r="D19" s="1677"/>
      <c r="E19" s="1677"/>
      <c r="F19" s="1677"/>
      <c r="G19" s="1677"/>
      <c r="H19" s="1677"/>
      <c r="I19" s="1677"/>
      <c r="J19" s="1677"/>
      <c r="K19" s="1677"/>
      <c r="L19" s="1677"/>
      <c r="M19" s="1677"/>
      <c r="N19" s="1677"/>
      <c r="O19" s="1677"/>
      <c r="P19" s="1677"/>
    </row>
    <row r="20" spans="1:16" ht="44.25" customHeight="1">
      <c r="A20" s="273">
        <v>5</v>
      </c>
      <c r="B20" s="1677" t="s">
        <v>758</v>
      </c>
      <c r="C20" s="1677"/>
      <c r="D20" s="1677"/>
      <c r="E20" s="1677"/>
      <c r="F20" s="1677"/>
      <c r="G20" s="1677"/>
      <c r="H20" s="1677"/>
      <c r="I20" s="1677"/>
      <c r="J20" s="1677"/>
      <c r="K20" s="1677"/>
      <c r="L20" s="1677"/>
      <c r="M20" s="1677"/>
      <c r="N20" s="1677"/>
      <c r="O20" s="1677"/>
      <c r="P20" s="1677"/>
    </row>
    <row r="21" spans="1:16" ht="30" customHeight="1">
      <c r="A21" s="273">
        <v>6</v>
      </c>
      <c r="B21" s="1677" t="s">
        <v>759</v>
      </c>
      <c r="C21" s="1677"/>
      <c r="D21" s="1677"/>
      <c r="E21" s="1677"/>
      <c r="F21" s="1677"/>
      <c r="G21" s="1677"/>
      <c r="H21" s="1677"/>
      <c r="I21" s="1677"/>
      <c r="J21" s="1677"/>
      <c r="K21" s="1677"/>
      <c r="L21" s="1677"/>
      <c r="M21" s="1677"/>
      <c r="N21" s="1677"/>
      <c r="O21" s="1677"/>
      <c r="P21" s="1677"/>
    </row>
    <row r="22" spans="1:16" ht="51.75" customHeight="1">
      <c r="A22" s="273">
        <v>7</v>
      </c>
      <c r="B22" s="1677" t="s">
        <v>760</v>
      </c>
      <c r="C22" s="1677"/>
      <c r="D22" s="1677"/>
      <c r="E22" s="1677"/>
      <c r="F22" s="1677"/>
      <c r="G22" s="1677"/>
      <c r="H22" s="1677"/>
      <c r="I22" s="1677"/>
      <c r="J22" s="1677"/>
      <c r="K22" s="1677"/>
      <c r="L22" s="1677"/>
      <c r="M22" s="1677"/>
      <c r="N22" s="1677"/>
      <c r="O22" s="1677"/>
      <c r="P22" s="1677"/>
    </row>
    <row r="23" spans="1:16" ht="27.75" customHeight="1">
      <c r="A23" s="273">
        <v>8</v>
      </c>
      <c r="B23" s="1677" t="s">
        <v>761</v>
      </c>
      <c r="C23" s="1677"/>
      <c r="D23" s="1677"/>
      <c r="E23" s="1677"/>
      <c r="F23" s="1677"/>
      <c r="G23" s="1677"/>
      <c r="H23" s="1677"/>
      <c r="I23" s="1677"/>
      <c r="J23" s="1677"/>
      <c r="K23" s="1677"/>
      <c r="L23" s="1677"/>
      <c r="M23" s="1677"/>
      <c r="N23" s="1677"/>
      <c r="O23" s="1677"/>
      <c r="P23" s="1677"/>
    </row>
    <row r="24" spans="1:16" ht="28.5" customHeight="1">
      <c r="A24" s="273">
        <v>9</v>
      </c>
      <c r="B24" s="1677" t="s">
        <v>762</v>
      </c>
      <c r="C24" s="1677"/>
      <c r="D24" s="1677"/>
      <c r="E24" s="1677"/>
      <c r="F24" s="1677"/>
      <c r="G24" s="1677"/>
      <c r="H24" s="1677"/>
      <c r="I24" s="1677"/>
      <c r="J24" s="1677"/>
      <c r="K24" s="1677"/>
      <c r="L24" s="1677"/>
      <c r="M24" s="1677"/>
      <c r="N24" s="1677"/>
      <c r="O24" s="1677"/>
      <c r="P24" s="1677"/>
    </row>
    <row r="25" spans="1:16">
      <c r="A25" s="273">
        <v>10</v>
      </c>
      <c r="B25" s="1677" t="s">
        <v>763</v>
      </c>
      <c r="C25" s="1677"/>
      <c r="D25" s="1677"/>
      <c r="E25" s="1677"/>
      <c r="F25" s="1677"/>
      <c r="G25" s="1677"/>
      <c r="H25" s="1677"/>
      <c r="I25" s="1677"/>
      <c r="J25" s="1677"/>
      <c r="K25" s="1677"/>
      <c r="L25" s="1677"/>
      <c r="M25" s="1677"/>
      <c r="N25" s="1677"/>
      <c r="O25" s="1677"/>
      <c r="P25" s="1677"/>
    </row>
    <row r="26" spans="1:16" ht="30" customHeight="1">
      <c r="A26" s="273">
        <v>11</v>
      </c>
      <c r="B26" s="1677" t="s">
        <v>764</v>
      </c>
      <c r="C26" s="1677"/>
      <c r="D26" s="1677"/>
      <c r="E26" s="1677"/>
      <c r="F26" s="1677"/>
      <c r="G26" s="1677"/>
      <c r="H26" s="1677"/>
      <c r="I26" s="1677"/>
      <c r="J26" s="1677"/>
      <c r="K26" s="1677"/>
      <c r="L26" s="1677"/>
      <c r="M26" s="1677"/>
      <c r="N26" s="1677"/>
      <c r="O26" s="1677"/>
      <c r="P26" s="1677"/>
    </row>
    <row r="27" spans="1:16" ht="30" customHeight="1">
      <c r="A27" s="273">
        <v>12</v>
      </c>
      <c r="B27" s="1677" t="s">
        <v>765</v>
      </c>
      <c r="C27" s="1677"/>
      <c r="D27" s="1677"/>
      <c r="E27" s="1677"/>
      <c r="F27" s="1677"/>
      <c r="G27" s="1677"/>
      <c r="H27" s="1677"/>
      <c r="I27" s="1677"/>
      <c r="J27" s="1677"/>
      <c r="K27" s="1677"/>
      <c r="L27" s="1677"/>
      <c r="M27" s="1677"/>
      <c r="N27" s="1677"/>
      <c r="O27" s="1677"/>
      <c r="P27" s="1677"/>
    </row>
    <row r="28" spans="1:16" ht="28.5" customHeight="1">
      <c r="A28" s="273">
        <v>13</v>
      </c>
      <c r="B28" s="1677" t="s">
        <v>766</v>
      </c>
      <c r="C28" s="1677"/>
      <c r="D28" s="1677"/>
      <c r="E28" s="1677"/>
      <c r="F28" s="1677"/>
      <c r="G28" s="1677"/>
      <c r="H28" s="1677"/>
      <c r="I28" s="1677"/>
      <c r="J28" s="1677"/>
      <c r="K28" s="1677"/>
      <c r="L28" s="1677"/>
      <c r="M28" s="1677"/>
      <c r="N28" s="1677"/>
      <c r="O28" s="1677"/>
      <c r="P28" s="1677"/>
    </row>
    <row r="29" spans="1:16">
      <c r="A29" s="273">
        <v>14</v>
      </c>
      <c r="B29" s="1677" t="s">
        <v>767</v>
      </c>
      <c r="C29" s="1677"/>
      <c r="D29" s="1677"/>
      <c r="E29" s="1677"/>
      <c r="F29" s="1677"/>
      <c r="G29" s="1677"/>
      <c r="H29" s="1677"/>
      <c r="I29" s="1677"/>
      <c r="J29" s="1677"/>
      <c r="K29" s="1677"/>
      <c r="L29" s="1677"/>
      <c r="M29" s="1677"/>
      <c r="N29" s="1677"/>
      <c r="O29" s="1677"/>
      <c r="P29" s="1677"/>
    </row>
    <row r="30" spans="1:16" ht="30" customHeight="1">
      <c r="A30" s="273">
        <v>15</v>
      </c>
      <c r="B30" s="1677" t="s">
        <v>768</v>
      </c>
      <c r="C30" s="1677"/>
      <c r="D30" s="1677"/>
      <c r="E30" s="1677"/>
      <c r="F30" s="1677"/>
      <c r="G30" s="1677"/>
      <c r="H30" s="1677"/>
      <c r="I30" s="1677"/>
      <c r="J30" s="1677"/>
      <c r="K30" s="1677"/>
      <c r="L30" s="1677"/>
      <c r="M30" s="1677"/>
      <c r="N30" s="1677"/>
      <c r="O30" s="1677"/>
      <c r="P30" s="1677"/>
    </row>
    <row r="31" spans="1:16" ht="29.25" customHeight="1">
      <c r="A31" s="273">
        <v>16</v>
      </c>
      <c r="B31" s="1677" t="s">
        <v>769</v>
      </c>
      <c r="C31" s="1677"/>
      <c r="D31" s="1677"/>
      <c r="E31" s="1677"/>
      <c r="F31" s="1677"/>
      <c r="G31" s="1677"/>
      <c r="H31" s="1677"/>
      <c r="I31" s="1677"/>
      <c r="J31" s="1677"/>
      <c r="K31" s="1677"/>
      <c r="L31" s="1677"/>
      <c r="M31" s="1677"/>
      <c r="N31" s="1677"/>
      <c r="O31" s="1677"/>
      <c r="P31" s="1677"/>
    </row>
    <row r="32" spans="1:16" ht="15.6">
      <c r="O32" s="206" t="str">
        <f>Inn!T46</f>
        <v>Block Development officer HG</v>
      </c>
    </row>
    <row r="33" spans="15:15" ht="15.6">
      <c r="O33" s="206" t="str">
        <f>Inn!T47</f>
        <v>Panchayat Samiti Jalgaon</v>
      </c>
    </row>
  </sheetData>
  <mergeCells count="16">
    <mergeCell ref="B21:P21"/>
    <mergeCell ref="B16:P16"/>
    <mergeCell ref="B17:P17"/>
    <mergeCell ref="B18:P18"/>
    <mergeCell ref="B19:P19"/>
    <mergeCell ref="B20:P20"/>
    <mergeCell ref="B28:P28"/>
    <mergeCell ref="B29:P29"/>
    <mergeCell ref="B30:P30"/>
    <mergeCell ref="B31:P31"/>
    <mergeCell ref="B22:P22"/>
    <mergeCell ref="B23:P23"/>
    <mergeCell ref="B24:P24"/>
    <mergeCell ref="B25:P25"/>
    <mergeCell ref="B26:P26"/>
    <mergeCell ref="B27:P27"/>
  </mergeCells>
  <pageMargins left="1.18" right="0.75" top="0.51" bottom="0.28999999999999998" header="0.51" footer="0.32"/>
  <pageSetup paperSize="9" scale="70" orientation="landscape" horizontalDpi="180" verticalDpi="180" r:id="rId1"/>
  <headerFooter alignWithMargins="0"/>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dimension ref="A1:V54"/>
  <sheetViews>
    <sheetView workbookViewId="0">
      <pane xSplit="9" ySplit="4" topLeftCell="J18" activePane="bottomRight" state="frozen"/>
      <selection activeCell="D16" sqref="D16:I16"/>
      <selection pane="topRight" activeCell="D16" sqref="D16:I16"/>
      <selection pane="bottomLeft" activeCell="D16" sqref="D16:I16"/>
      <selection pane="bottomRight" activeCell="M2" sqref="M2:N2"/>
    </sheetView>
  </sheetViews>
  <sheetFormatPr defaultRowHeight="13.2"/>
  <cols>
    <col min="1" max="1" width="16" style="236" customWidth="1"/>
    <col min="2" max="2" width="9.109375" style="236"/>
    <col min="3" max="3" width="9.44140625" style="236" customWidth="1"/>
    <col min="4" max="4" width="10.44140625" style="236" customWidth="1"/>
    <col min="5" max="5" width="12.33203125" style="275" customWidth="1"/>
    <col min="6" max="6" width="7.6640625" style="236" customWidth="1"/>
    <col min="7" max="7" width="14.6640625" style="236" customWidth="1"/>
    <col min="8" max="8" width="12" style="236" customWidth="1"/>
    <col min="9" max="9" width="7" style="236" customWidth="1"/>
    <col min="10" max="10" width="12.5546875" style="236" customWidth="1"/>
    <col min="11" max="12" width="9.109375" style="236"/>
    <col min="13" max="13" width="10.5546875" style="236" bestFit="1" customWidth="1"/>
    <col min="14" max="19" width="9.109375" style="236"/>
    <col min="20" max="20" width="23" style="236" customWidth="1"/>
    <col min="21" max="258" width="9.109375" style="236"/>
    <col min="259" max="259" width="7.88671875" style="236" customWidth="1"/>
    <col min="260" max="260" width="10.44140625" style="236" customWidth="1"/>
    <col min="261" max="261" width="12.33203125" style="236" customWidth="1"/>
    <col min="262" max="262" width="6" style="236" customWidth="1"/>
    <col min="263" max="263" width="16.109375" style="236" customWidth="1"/>
    <col min="264" max="264" width="12" style="236" customWidth="1"/>
    <col min="265" max="265" width="7" style="236" customWidth="1"/>
    <col min="266" max="275" width="9.109375" style="236"/>
    <col min="276" max="276" width="23" style="236" customWidth="1"/>
    <col min="277" max="514" width="9.109375" style="236"/>
    <col min="515" max="515" width="7.88671875" style="236" customWidth="1"/>
    <col min="516" max="516" width="10.44140625" style="236" customWidth="1"/>
    <col min="517" max="517" width="12.33203125" style="236" customWidth="1"/>
    <col min="518" max="518" width="6" style="236" customWidth="1"/>
    <col min="519" max="519" width="16.109375" style="236" customWidth="1"/>
    <col min="520" max="520" width="12" style="236" customWidth="1"/>
    <col min="521" max="521" width="7" style="236" customWidth="1"/>
    <col min="522" max="531" width="9.109375" style="236"/>
    <col min="532" max="532" width="23" style="236" customWidth="1"/>
    <col min="533" max="770" width="9.109375" style="236"/>
    <col min="771" max="771" width="7.88671875" style="236" customWidth="1"/>
    <col min="772" max="772" width="10.44140625" style="236" customWidth="1"/>
    <col min="773" max="773" width="12.33203125" style="236" customWidth="1"/>
    <col min="774" max="774" width="6" style="236" customWidth="1"/>
    <col min="775" max="775" width="16.109375" style="236" customWidth="1"/>
    <col min="776" max="776" width="12" style="236" customWidth="1"/>
    <col min="777" max="777" width="7" style="236" customWidth="1"/>
    <col min="778" max="787" width="9.109375" style="236"/>
    <col min="788" max="788" width="23" style="236" customWidth="1"/>
    <col min="789" max="1026" width="9.109375" style="236"/>
    <col min="1027" max="1027" width="7.88671875" style="236" customWidth="1"/>
    <col min="1028" max="1028" width="10.44140625" style="236" customWidth="1"/>
    <col min="1029" max="1029" width="12.33203125" style="236" customWidth="1"/>
    <col min="1030" max="1030" width="6" style="236" customWidth="1"/>
    <col min="1031" max="1031" width="16.109375" style="236" customWidth="1"/>
    <col min="1032" max="1032" width="12" style="236" customWidth="1"/>
    <col min="1033" max="1033" width="7" style="236" customWidth="1"/>
    <col min="1034" max="1043" width="9.109375" style="236"/>
    <col min="1044" max="1044" width="23" style="236" customWidth="1"/>
    <col min="1045" max="1282" width="9.109375" style="236"/>
    <col min="1283" max="1283" width="7.88671875" style="236" customWidth="1"/>
    <col min="1284" max="1284" width="10.44140625" style="236" customWidth="1"/>
    <col min="1285" max="1285" width="12.33203125" style="236" customWidth="1"/>
    <col min="1286" max="1286" width="6" style="236" customWidth="1"/>
    <col min="1287" max="1287" width="16.109375" style="236" customWidth="1"/>
    <col min="1288" max="1288" width="12" style="236" customWidth="1"/>
    <col min="1289" max="1289" width="7" style="236" customWidth="1"/>
    <col min="1290" max="1299" width="9.109375" style="236"/>
    <col min="1300" max="1300" width="23" style="236" customWidth="1"/>
    <col min="1301" max="1538" width="9.109375" style="236"/>
    <col min="1539" max="1539" width="7.88671875" style="236" customWidth="1"/>
    <col min="1540" max="1540" width="10.44140625" style="236" customWidth="1"/>
    <col min="1541" max="1541" width="12.33203125" style="236" customWidth="1"/>
    <col min="1542" max="1542" width="6" style="236" customWidth="1"/>
    <col min="1543" max="1543" width="16.109375" style="236" customWidth="1"/>
    <col min="1544" max="1544" width="12" style="236" customWidth="1"/>
    <col min="1545" max="1545" width="7" style="236" customWidth="1"/>
    <col min="1546" max="1555" width="9.109375" style="236"/>
    <col min="1556" max="1556" width="23" style="236" customWidth="1"/>
    <col min="1557" max="1794" width="9.109375" style="236"/>
    <col min="1795" max="1795" width="7.88671875" style="236" customWidth="1"/>
    <col min="1796" max="1796" width="10.44140625" style="236" customWidth="1"/>
    <col min="1797" max="1797" width="12.33203125" style="236" customWidth="1"/>
    <col min="1798" max="1798" width="6" style="236" customWidth="1"/>
    <col min="1799" max="1799" width="16.109375" style="236" customWidth="1"/>
    <col min="1800" max="1800" width="12" style="236" customWidth="1"/>
    <col min="1801" max="1801" width="7" style="236" customWidth="1"/>
    <col min="1802" max="1811" width="9.109375" style="236"/>
    <col min="1812" max="1812" width="23" style="236" customWidth="1"/>
    <col min="1813" max="2050" width="9.109375" style="236"/>
    <col min="2051" max="2051" width="7.88671875" style="236" customWidth="1"/>
    <col min="2052" max="2052" width="10.44140625" style="236" customWidth="1"/>
    <col min="2053" max="2053" width="12.33203125" style="236" customWidth="1"/>
    <col min="2054" max="2054" width="6" style="236" customWidth="1"/>
    <col min="2055" max="2055" width="16.109375" style="236" customWidth="1"/>
    <col min="2056" max="2056" width="12" style="236" customWidth="1"/>
    <col min="2057" max="2057" width="7" style="236" customWidth="1"/>
    <col min="2058" max="2067" width="9.109375" style="236"/>
    <col min="2068" max="2068" width="23" style="236" customWidth="1"/>
    <col min="2069" max="2306" width="9.109375" style="236"/>
    <col min="2307" max="2307" width="7.88671875" style="236" customWidth="1"/>
    <col min="2308" max="2308" width="10.44140625" style="236" customWidth="1"/>
    <col min="2309" max="2309" width="12.33203125" style="236" customWidth="1"/>
    <col min="2310" max="2310" width="6" style="236" customWidth="1"/>
    <col min="2311" max="2311" width="16.109375" style="236" customWidth="1"/>
    <col min="2312" max="2312" width="12" style="236" customWidth="1"/>
    <col min="2313" max="2313" width="7" style="236" customWidth="1"/>
    <col min="2314" max="2323" width="9.109375" style="236"/>
    <col min="2324" max="2324" width="23" style="236" customWidth="1"/>
    <col min="2325" max="2562" width="9.109375" style="236"/>
    <col min="2563" max="2563" width="7.88671875" style="236" customWidth="1"/>
    <col min="2564" max="2564" width="10.44140625" style="236" customWidth="1"/>
    <col min="2565" max="2565" width="12.33203125" style="236" customWidth="1"/>
    <col min="2566" max="2566" width="6" style="236" customWidth="1"/>
    <col min="2567" max="2567" width="16.109375" style="236" customWidth="1"/>
    <col min="2568" max="2568" width="12" style="236" customWidth="1"/>
    <col min="2569" max="2569" width="7" style="236" customWidth="1"/>
    <col min="2570" max="2579" width="9.109375" style="236"/>
    <col min="2580" max="2580" width="23" style="236" customWidth="1"/>
    <col min="2581" max="2818" width="9.109375" style="236"/>
    <col min="2819" max="2819" width="7.88671875" style="236" customWidth="1"/>
    <col min="2820" max="2820" width="10.44140625" style="236" customWidth="1"/>
    <col min="2821" max="2821" width="12.33203125" style="236" customWidth="1"/>
    <col min="2822" max="2822" width="6" style="236" customWidth="1"/>
    <col min="2823" max="2823" width="16.109375" style="236" customWidth="1"/>
    <col min="2824" max="2824" width="12" style="236" customWidth="1"/>
    <col min="2825" max="2825" width="7" style="236" customWidth="1"/>
    <col min="2826" max="2835" width="9.109375" style="236"/>
    <col min="2836" max="2836" width="23" style="236" customWidth="1"/>
    <col min="2837" max="3074" width="9.109375" style="236"/>
    <col min="3075" max="3075" width="7.88671875" style="236" customWidth="1"/>
    <col min="3076" max="3076" width="10.44140625" style="236" customWidth="1"/>
    <col min="3077" max="3077" width="12.33203125" style="236" customWidth="1"/>
    <col min="3078" max="3078" width="6" style="236" customWidth="1"/>
    <col min="3079" max="3079" width="16.109375" style="236" customWidth="1"/>
    <col min="3080" max="3080" width="12" style="236" customWidth="1"/>
    <col min="3081" max="3081" width="7" style="236" customWidth="1"/>
    <col min="3082" max="3091" width="9.109375" style="236"/>
    <col min="3092" max="3092" width="23" style="236" customWidth="1"/>
    <col min="3093" max="3330" width="9.109375" style="236"/>
    <col min="3331" max="3331" width="7.88671875" style="236" customWidth="1"/>
    <col min="3332" max="3332" width="10.44140625" style="236" customWidth="1"/>
    <col min="3333" max="3333" width="12.33203125" style="236" customWidth="1"/>
    <col min="3334" max="3334" width="6" style="236" customWidth="1"/>
    <col min="3335" max="3335" width="16.109375" style="236" customWidth="1"/>
    <col min="3336" max="3336" width="12" style="236" customWidth="1"/>
    <col min="3337" max="3337" width="7" style="236" customWidth="1"/>
    <col min="3338" max="3347" width="9.109375" style="236"/>
    <col min="3348" max="3348" width="23" style="236" customWidth="1"/>
    <col min="3349" max="3586" width="9.109375" style="236"/>
    <col min="3587" max="3587" width="7.88671875" style="236" customWidth="1"/>
    <col min="3588" max="3588" width="10.44140625" style="236" customWidth="1"/>
    <col min="3589" max="3589" width="12.33203125" style="236" customWidth="1"/>
    <col min="3590" max="3590" width="6" style="236" customWidth="1"/>
    <col min="3591" max="3591" width="16.109375" style="236" customWidth="1"/>
    <col min="3592" max="3592" width="12" style="236" customWidth="1"/>
    <col min="3593" max="3593" width="7" style="236" customWidth="1"/>
    <col min="3594" max="3603" width="9.109375" style="236"/>
    <col min="3604" max="3604" width="23" style="236" customWidth="1"/>
    <col min="3605" max="3842" width="9.109375" style="236"/>
    <col min="3843" max="3843" width="7.88671875" style="236" customWidth="1"/>
    <col min="3844" max="3844" width="10.44140625" style="236" customWidth="1"/>
    <col min="3845" max="3845" width="12.33203125" style="236" customWidth="1"/>
    <col min="3846" max="3846" width="6" style="236" customWidth="1"/>
    <col min="3847" max="3847" width="16.109375" style="236" customWidth="1"/>
    <col min="3848" max="3848" width="12" style="236" customWidth="1"/>
    <col min="3849" max="3849" width="7" style="236" customWidth="1"/>
    <col min="3850" max="3859" width="9.109375" style="236"/>
    <col min="3860" max="3860" width="23" style="236" customWidth="1"/>
    <col min="3861" max="4098" width="9.109375" style="236"/>
    <col min="4099" max="4099" width="7.88671875" style="236" customWidth="1"/>
    <col min="4100" max="4100" width="10.44140625" style="236" customWidth="1"/>
    <col min="4101" max="4101" width="12.33203125" style="236" customWidth="1"/>
    <col min="4102" max="4102" width="6" style="236" customWidth="1"/>
    <col min="4103" max="4103" width="16.109375" style="236" customWidth="1"/>
    <col min="4104" max="4104" width="12" style="236" customWidth="1"/>
    <col min="4105" max="4105" width="7" style="236" customWidth="1"/>
    <col min="4106" max="4115" width="9.109375" style="236"/>
    <col min="4116" max="4116" width="23" style="236" customWidth="1"/>
    <col min="4117" max="4354" width="9.109375" style="236"/>
    <col min="4355" max="4355" width="7.88671875" style="236" customWidth="1"/>
    <col min="4356" max="4356" width="10.44140625" style="236" customWidth="1"/>
    <col min="4357" max="4357" width="12.33203125" style="236" customWidth="1"/>
    <col min="4358" max="4358" width="6" style="236" customWidth="1"/>
    <col min="4359" max="4359" width="16.109375" style="236" customWidth="1"/>
    <col min="4360" max="4360" width="12" style="236" customWidth="1"/>
    <col min="4361" max="4361" width="7" style="236" customWidth="1"/>
    <col min="4362" max="4371" width="9.109375" style="236"/>
    <col min="4372" max="4372" width="23" style="236" customWidth="1"/>
    <col min="4373" max="4610" width="9.109375" style="236"/>
    <col min="4611" max="4611" width="7.88671875" style="236" customWidth="1"/>
    <col min="4612" max="4612" width="10.44140625" style="236" customWidth="1"/>
    <col min="4613" max="4613" width="12.33203125" style="236" customWidth="1"/>
    <col min="4614" max="4614" width="6" style="236" customWidth="1"/>
    <col min="4615" max="4615" width="16.109375" style="236" customWidth="1"/>
    <col min="4616" max="4616" width="12" style="236" customWidth="1"/>
    <col min="4617" max="4617" width="7" style="236" customWidth="1"/>
    <col min="4618" max="4627" width="9.109375" style="236"/>
    <col min="4628" max="4628" width="23" style="236" customWidth="1"/>
    <col min="4629" max="4866" width="9.109375" style="236"/>
    <col min="4867" max="4867" width="7.88671875" style="236" customWidth="1"/>
    <col min="4868" max="4868" width="10.44140625" style="236" customWidth="1"/>
    <col min="4869" max="4869" width="12.33203125" style="236" customWidth="1"/>
    <col min="4870" max="4870" width="6" style="236" customWidth="1"/>
    <col min="4871" max="4871" width="16.109375" style="236" customWidth="1"/>
    <col min="4872" max="4872" width="12" style="236" customWidth="1"/>
    <col min="4873" max="4873" width="7" style="236" customWidth="1"/>
    <col min="4874" max="4883" width="9.109375" style="236"/>
    <col min="4884" max="4884" width="23" style="236" customWidth="1"/>
    <col min="4885" max="5122" width="9.109375" style="236"/>
    <col min="5123" max="5123" width="7.88671875" style="236" customWidth="1"/>
    <col min="5124" max="5124" width="10.44140625" style="236" customWidth="1"/>
    <col min="5125" max="5125" width="12.33203125" style="236" customWidth="1"/>
    <col min="5126" max="5126" width="6" style="236" customWidth="1"/>
    <col min="5127" max="5127" width="16.109375" style="236" customWidth="1"/>
    <col min="5128" max="5128" width="12" style="236" customWidth="1"/>
    <col min="5129" max="5129" width="7" style="236" customWidth="1"/>
    <col min="5130" max="5139" width="9.109375" style="236"/>
    <col min="5140" max="5140" width="23" style="236" customWidth="1"/>
    <col min="5141" max="5378" width="9.109375" style="236"/>
    <col min="5379" max="5379" width="7.88671875" style="236" customWidth="1"/>
    <col min="5380" max="5380" width="10.44140625" style="236" customWidth="1"/>
    <col min="5381" max="5381" width="12.33203125" style="236" customWidth="1"/>
    <col min="5382" max="5382" width="6" style="236" customWidth="1"/>
    <col min="5383" max="5383" width="16.109375" style="236" customWidth="1"/>
    <col min="5384" max="5384" width="12" style="236" customWidth="1"/>
    <col min="5385" max="5385" width="7" style="236" customWidth="1"/>
    <col min="5386" max="5395" width="9.109375" style="236"/>
    <col min="5396" max="5396" width="23" style="236" customWidth="1"/>
    <col min="5397" max="5634" width="9.109375" style="236"/>
    <col min="5635" max="5635" width="7.88671875" style="236" customWidth="1"/>
    <col min="5636" max="5636" width="10.44140625" style="236" customWidth="1"/>
    <col min="5637" max="5637" width="12.33203125" style="236" customWidth="1"/>
    <col min="5638" max="5638" width="6" style="236" customWidth="1"/>
    <col min="5639" max="5639" width="16.109375" style="236" customWidth="1"/>
    <col min="5640" max="5640" width="12" style="236" customWidth="1"/>
    <col min="5641" max="5641" width="7" style="236" customWidth="1"/>
    <col min="5642" max="5651" width="9.109375" style="236"/>
    <col min="5652" max="5652" width="23" style="236" customWidth="1"/>
    <col min="5653" max="5890" width="9.109375" style="236"/>
    <col min="5891" max="5891" width="7.88671875" style="236" customWidth="1"/>
    <col min="5892" max="5892" width="10.44140625" style="236" customWidth="1"/>
    <col min="5893" max="5893" width="12.33203125" style="236" customWidth="1"/>
    <col min="5894" max="5894" width="6" style="236" customWidth="1"/>
    <col min="5895" max="5895" width="16.109375" style="236" customWidth="1"/>
    <col min="5896" max="5896" width="12" style="236" customWidth="1"/>
    <col min="5897" max="5897" width="7" style="236" customWidth="1"/>
    <col min="5898" max="5907" width="9.109375" style="236"/>
    <col min="5908" max="5908" width="23" style="236" customWidth="1"/>
    <col min="5909" max="6146" width="9.109375" style="236"/>
    <col min="6147" max="6147" width="7.88671875" style="236" customWidth="1"/>
    <col min="6148" max="6148" width="10.44140625" style="236" customWidth="1"/>
    <col min="6149" max="6149" width="12.33203125" style="236" customWidth="1"/>
    <col min="6150" max="6150" width="6" style="236" customWidth="1"/>
    <col min="6151" max="6151" width="16.109375" style="236" customWidth="1"/>
    <col min="6152" max="6152" width="12" style="236" customWidth="1"/>
    <col min="6153" max="6153" width="7" style="236" customWidth="1"/>
    <col min="6154" max="6163" width="9.109375" style="236"/>
    <col min="6164" max="6164" width="23" style="236" customWidth="1"/>
    <col min="6165" max="6402" width="9.109375" style="236"/>
    <col min="6403" max="6403" width="7.88671875" style="236" customWidth="1"/>
    <col min="6404" max="6404" width="10.44140625" style="236" customWidth="1"/>
    <col min="6405" max="6405" width="12.33203125" style="236" customWidth="1"/>
    <col min="6406" max="6406" width="6" style="236" customWidth="1"/>
    <col min="6407" max="6407" width="16.109375" style="236" customWidth="1"/>
    <col min="6408" max="6408" width="12" style="236" customWidth="1"/>
    <col min="6409" max="6409" width="7" style="236" customWidth="1"/>
    <col min="6410" max="6419" width="9.109375" style="236"/>
    <col min="6420" max="6420" width="23" style="236" customWidth="1"/>
    <col min="6421" max="6658" width="9.109375" style="236"/>
    <col min="6659" max="6659" width="7.88671875" style="236" customWidth="1"/>
    <col min="6660" max="6660" width="10.44140625" style="236" customWidth="1"/>
    <col min="6661" max="6661" width="12.33203125" style="236" customWidth="1"/>
    <col min="6662" max="6662" width="6" style="236" customWidth="1"/>
    <col min="6663" max="6663" width="16.109375" style="236" customWidth="1"/>
    <col min="6664" max="6664" width="12" style="236" customWidth="1"/>
    <col min="6665" max="6665" width="7" style="236" customWidth="1"/>
    <col min="6666" max="6675" width="9.109375" style="236"/>
    <col min="6676" max="6676" width="23" style="236" customWidth="1"/>
    <col min="6677" max="6914" width="9.109375" style="236"/>
    <col min="6915" max="6915" width="7.88671875" style="236" customWidth="1"/>
    <col min="6916" max="6916" width="10.44140625" style="236" customWidth="1"/>
    <col min="6917" max="6917" width="12.33203125" style="236" customWidth="1"/>
    <col min="6918" max="6918" width="6" style="236" customWidth="1"/>
    <col min="6919" max="6919" width="16.109375" style="236" customWidth="1"/>
    <col min="6920" max="6920" width="12" style="236" customWidth="1"/>
    <col min="6921" max="6921" width="7" style="236" customWidth="1"/>
    <col min="6922" max="6931" width="9.109375" style="236"/>
    <col min="6932" max="6932" width="23" style="236" customWidth="1"/>
    <col min="6933" max="7170" width="9.109375" style="236"/>
    <col min="7171" max="7171" width="7.88671875" style="236" customWidth="1"/>
    <col min="7172" max="7172" width="10.44140625" style="236" customWidth="1"/>
    <col min="7173" max="7173" width="12.33203125" style="236" customWidth="1"/>
    <col min="7174" max="7174" width="6" style="236" customWidth="1"/>
    <col min="7175" max="7175" width="16.109375" style="236" customWidth="1"/>
    <col min="7176" max="7176" width="12" style="236" customWidth="1"/>
    <col min="7177" max="7177" width="7" style="236" customWidth="1"/>
    <col min="7178" max="7187" width="9.109375" style="236"/>
    <col min="7188" max="7188" width="23" style="236" customWidth="1"/>
    <col min="7189" max="7426" width="9.109375" style="236"/>
    <col min="7427" max="7427" width="7.88671875" style="236" customWidth="1"/>
    <col min="7428" max="7428" width="10.44140625" style="236" customWidth="1"/>
    <col min="7429" max="7429" width="12.33203125" style="236" customWidth="1"/>
    <col min="7430" max="7430" width="6" style="236" customWidth="1"/>
    <col min="7431" max="7431" width="16.109375" style="236" customWidth="1"/>
    <col min="7432" max="7432" width="12" style="236" customWidth="1"/>
    <col min="7433" max="7433" width="7" style="236" customWidth="1"/>
    <col min="7434" max="7443" width="9.109375" style="236"/>
    <col min="7444" max="7444" width="23" style="236" customWidth="1"/>
    <col min="7445" max="7682" width="9.109375" style="236"/>
    <col min="7683" max="7683" width="7.88671875" style="236" customWidth="1"/>
    <col min="7684" max="7684" width="10.44140625" style="236" customWidth="1"/>
    <col min="7685" max="7685" width="12.33203125" style="236" customWidth="1"/>
    <col min="7686" max="7686" width="6" style="236" customWidth="1"/>
    <col min="7687" max="7687" width="16.109375" style="236" customWidth="1"/>
    <col min="7688" max="7688" width="12" style="236" customWidth="1"/>
    <col min="7689" max="7689" width="7" style="236" customWidth="1"/>
    <col min="7690" max="7699" width="9.109375" style="236"/>
    <col min="7700" max="7700" width="23" style="236" customWidth="1"/>
    <col min="7701" max="7938" width="9.109375" style="236"/>
    <col min="7939" max="7939" width="7.88671875" style="236" customWidth="1"/>
    <col min="7940" max="7940" width="10.44140625" style="236" customWidth="1"/>
    <col min="7941" max="7941" width="12.33203125" style="236" customWidth="1"/>
    <col min="7942" max="7942" width="6" style="236" customWidth="1"/>
    <col min="7943" max="7943" width="16.109375" style="236" customWidth="1"/>
    <col min="7944" max="7944" width="12" style="236" customWidth="1"/>
    <col min="7945" max="7945" width="7" style="236" customWidth="1"/>
    <col min="7946" max="7955" width="9.109375" style="236"/>
    <col min="7956" max="7956" width="23" style="236" customWidth="1"/>
    <col min="7957" max="8194" width="9.109375" style="236"/>
    <col min="8195" max="8195" width="7.88671875" style="236" customWidth="1"/>
    <col min="8196" max="8196" width="10.44140625" style="236" customWidth="1"/>
    <col min="8197" max="8197" width="12.33203125" style="236" customWidth="1"/>
    <col min="8198" max="8198" width="6" style="236" customWidth="1"/>
    <col min="8199" max="8199" width="16.109375" style="236" customWidth="1"/>
    <col min="8200" max="8200" width="12" style="236" customWidth="1"/>
    <col min="8201" max="8201" width="7" style="236" customWidth="1"/>
    <col min="8202" max="8211" width="9.109375" style="236"/>
    <col min="8212" max="8212" width="23" style="236" customWidth="1"/>
    <col min="8213" max="8450" width="9.109375" style="236"/>
    <col min="8451" max="8451" width="7.88671875" style="236" customWidth="1"/>
    <col min="8452" max="8452" width="10.44140625" style="236" customWidth="1"/>
    <col min="8453" max="8453" width="12.33203125" style="236" customWidth="1"/>
    <col min="8454" max="8454" width="6" style="236" customWidth="1"/>
    <col min="8455" max="8455" width="16.109375" style="236" customWidth="1"/>
    <col min="8456" max="8456" width="12" style="236" customWidth="1"/>
    <col min="8457" max="8457" width="7" style="236" customWidth="1"/>
    <col min="8458" max="8467" width="9.109375" style="236"/>
    <col min="8468" max="8468" width="23" style="236" customWidth="1"/>
    <col min="8469" max="8706" width="9.109375" style="236"/>
    <col min="8707" max="8707" width="7.88671875" style="236" customWidth="1"/>
    <col min="8708" max="8708" width="10.44140625" style="236" customWidth="1"/>
    <col min="8709" max="8709" width="12.33203125" style="236" customWidth="1"/>
    <col min="8710" max="8710" width="6" style="236" customWidth="1"/>
    <col min="8711" max="8711" width="16.109375" style="236" customWidth="1"/>
    <col min="8712" max="8712" width="12" style="236" customWidth="1"/>
    <col min="8713" max="8713" width="7" style="236" customWidth="1"/>
    <col min="8714" max="8723" width="9.109375" style="236"/>
    <col min="8724" max="8724" width="23" style="236" customWidth="1"/>
    <col min="8725" max="8962" width="9.109375" style="236"/>
    <col min="8963" max="8963" width="7.88671875" style="236" customWidth="1"/>
    <col min="8964" max="8964" width="10.44140625" style="236" customWidth="1"/>
    <col min="8965" max="8965" width="12.33203125" style="236" customWidth="1"/>
    <col min="8966" max="8966" width="6" style="236" customWidth="1"/>
    <col min="8967" max="8967" width="16.109375" style="236" customWidth="1"/>
    <col min="8968" max="8968" width="12" style="236" customWidth="1"/>
    <col min="8969" max="8969" width="7" style="236" customWidth="1"/>
    <col min="8970" max="8979" width="9.109375" style="236"/>
    <col min="8980" max="8980" width="23" style="236" customWidth="1"/>
    <col min="8981" max="9218" width="9.109375" style="236"/>
    <col min="9219" max="9219" width="7.88671875" style="236" customWidth="1"/>
    <col min="9220" max="9220" width="10.44140625" style="236" customWidth="1"/>
    <col min="9221" max="9221" width="12.33203125" style="236" customWidth="1"/>
    <col min="9222" max="9222" width="6" style="236" customWidth="1"/>
    <col min="9223" max="9223" width="16.109375" style="236" customWidth="1"/>
    <col min="9224" max="9224" width="12" style="236" customWidth="1"/>
    <col min="9225" max="9225" width="7" style="236" customWidth="1"/>
    <col min="9226" max="9235" width="9.109375" style="236"/>
    <col min="9236" max="9236" width="23" style="236" customWidth="1"/>
    <col min="9237" max="9474" width="9.109375" style="236"/>
    <col min="9475" max="9475" width="7.88671875" style="236" customWidth="1"/>
    <col min="9476" max="9476" width="10.44140625" style="236" customWidth="1"/>
    <col min="9477" max="9477" width="12.33203125" style="236" customWidth="1"/>
    <col min="9478" max="9478" width="6" style="236" customWidth="1"/>
    <col min="9479" max="9479" width="16.109375" style="236" customWidth="1"/>
    <col min="9480" max="9480" width="12" style="236" customWidth="1"/>
    <col min="9481" max="9481" width="7" style="236" customWidth="1"/>
    <col min="9482" max="9491" width="9.109375" style="236"/>
    <col min="9492" max="9492" width="23" style="236" customWidth="1"/>
    <col min="9493" max="9730" width="9.109375" style="236"/>
    <col min="9731" max="9731" width="7.88671875" style="236" customWidth="1"/>
    <col min="9732" max="9732" width="10.44140625" style="236" customWidth="1"/>
    <col min="9733" max="9733" width="12.33203125" style="236" customWidth="1"/>
    <col min="9734" max="9734" width="6" style="236" customWidth="1"/>
    <col min="9735" max="9735" width="16.109375" style="236" customWidth="1"/>
    <col min="9736" max="9736" width="12" style="236" customWidth="1"/>
    <col min="9737" max="9737" width="7" style="236" customWidth="1"/>
    <col min="9738" max="9747" width="9.109375" style="236"/>
    <col min="9748" max="9748" width="23" style="236" customWidth="1"/>
    <col min="9749" max="9986" width="9.109375" style="236"/>
    <col min="9987" max="9987" width="7.88671875" style="236" customWidth="1"/>
    <col min="9988" max="9988" width="10.44140625" style="236" customWidth="1"/>
    <col min="9989" max="9989" width="12.33203125" style="236" customWidth="1"/>
    <col min="9990" max="9990" width="6" style="236" customWidth="1"/>
    <col min="9991" max="9991" width="16.109375" style="236" customWidth="1"/>
    <col min="9992" max="9992" width="12" style="236" customWidth="1"/>
    <col min="9993" max="9993" width="7" style="236" customWidth="1"/>
    <col min="9994" max="10003" width="9.109375" style="236"/>
    <col min="10004" max="10004" width="23" style="236" customWidth="1"/>
    <col min="10005" max="10242" width="9.109375" style="236"/>
    <col min="10243" max="10243" width="7.88671875" style="236" customWidth="1"/>
    <col min="10244" max="10244" width="10.44140625" style="236" customWidth="1"/>
    <col min="10245" max="10245" width="12.33203125" style="236" customWidth="1"/>
    <col min="10246" max="10246" width="6" style="236" customWidth="1"/>
    <col min="10247" max="10247" width="16.109375" style="236" customWidth="1"/>
    <col min="10248" max="10248" width="12" style="236" customWidth="1"/>
    <col min="10249" max="10249" width="7" style="236" customWidth="1"/>
    <col min="10250" max="10259" width="9.109375" style="236"/>
    <col min="10260" max="10260" width="23" style="236" customWidth="1"/>
    <col min="10261" max="10498" width="9.109375" style="236"/>
    <col min="10499" max="10499" width="7.88671875" style="236" customWidth="1"/>
    <col min="10500" max="10500" width="10.44140625" style="236" customWidth="1"/>
    <col min="10501" max="10501" width="12.33203125" style="236" customWidth="1"/>
    <col min="10502" max="10502" width="6" style="236" customWidth="1"/>
    <col min="10503" max="10503" width="16.109375" style="236" customWidth="1"/>
    <col min="10504" max="10504" width="12" style="236" customWidth="1"/>
    <col min="10505" max="10505" width="7" style="236" customWidth="1"/>
    <col min="10506" max="10515" width="9.109375" style="236"/>
    <col min="10516" max="10516" width="23" style="236" customWidth="1"/>
    <col min="10517" max="10754" width="9.109375" style="236"/>
    <col min="10755" max="10755" width="7.88671875" style="236" customWidth="1"/>
    <col min="10756" max="10756" width="10.44140625" style="236" customWidth="1"/>
    <col min="10757" max="10757" width="12.33203125" style="236" customWidth="1"/>
    <col min="10758" max="10758" width="6" style="236" customWidth="1"/>
    <col min="10759" max="10759" width="16.109375" style="236" customWidth="1"/>
    <col min="10760" max="10760" width="12" style="236" customWidth="1"/>
    <col min="10761" max="10761" width="7" style="236" customWidth="1"/>
    <col min="10762" max="10771" width="9.109375" style="236"/>
    <col min="10772" max="10772" width="23" style="236" customWidth="1"/>
    <col min="10773" max="11010" width="9.109375" style="236"/>
    <col min="11011" max="11011" width="7.88671875" style="236" customWidth="1"/>
    <col min="11012" max="11012" width="10.44140625" style="236" customWidth="1"/>
    <col min="11013" max="11013" width="12.33203125" style="236" customWidth="1"/>
    <col min="11014" max="11014" width="6" style="236" customWidth="1"/>
    <col min="11015" max="11015" width="16.109375" style="236" customWidth="1"/>
    <col min="11016" max="11016" width="12" style="236" customWidth="1"/>
    <col min="11017" max="11017" width="7" style="236" customWidth="1"/>
    <col min="11018" max="11027" width="9.109375" style="236"/>
    <col min="11028" max="11028" width="23" style="236" customWidth="1"/>
    <col min="11029" max="11266" width="9.109375" style="236"/>
    <col min="11267" max="11267" width="7.88671875" style="236" customWidth="1"/>
    <col min="11268" max="11268" width="10.44140625" style="236" customWidth="1"/>
    <col min="11269" max="11269" width="12.33203125" style="236" customWidth="1"/>
    <col min="11270" max="11270" width="6" style="236" customWidth="1"/>
    <col min="11271" max="11271" width="16.109375" style="236" customWidth="1"/>
    <col min="11272" max="11272" width="12" style="236" customWidth="1"/>
    <col min="11273" max="11273" width="7" style="236" customWidth="1"/>
    <col min="11274" max="11283" width="9.109375" style="236"/>
    <col min="11284" max="11284" width="23" style="236" customWidth="1"/>
    <col min="11285" max="11522" width="9.109375" style="236"/>
    <col min="11523" max="11523" width="7.88671875" style="236" customWidth="1"/>
    <col min="11524" max="11524" width="10.44140625" style="236" customWidth="1"/>
    <col min="11525" max="11525" width="12.33203125" style="236" customWidth="1"/>
    <col min="11526" max="11526" width="6" style="236" customWidth="1"/>
    <col min="11527" max="11527" width="16.109375" style="236" customWidth="1"/>
    <col min="11528" max="11528" width="12" style="236" customWidth="1"/>
    <col min="11529" max="11529" width="7" style="236" customWidth="1"/>
    <col min="11530" max="11539" width="9.109375" style="236"/>
    <col min="11540" max="11540" width="23" style="236" customWidth="1"/>
    <col min="11541" max="11778" width="9.109375" style="236"/>
    <col min="11779" max="11779" width="7.88671875" style="236" customWidth="1"/>
    <col min="11780" max="11780" width="10.44140625" style="236" customWidth="1"/>
    <col min="11781" max="11781" width="12.33203125" style="236" customWidth="1"/>
    <col min="11782" max="11782" width="6" style="236" customWidth="1"/>
    <col min="11783" max="11783" width="16.109375" style="236" customWidth="1"/>
    <col min="11784" max="11784" width="12" style="236" customWidth="1"/>
    <col min="11785" max="11785" width="7" style="236" customWidth="1"/>
    <col min="11786" max="11795" width="9.109375" style="236"/>
    <col min="11796" max="11796" width="23" style="236" customWidth="1"/>
    <col min="11797" max="12034" width="9.109375" style="236"/>
    <col min="12035" max="12035" width="7.88671875" style="236" customWidth="1"/>
    <col min="12036" max="12036" width="10.44140625" style="236" customWidth="1"/>
    <col min="12037" max="12037" width="12.33203125" style="236" customWidth="1"/>
    <col min="12038" max="12038" width="6" style="236" customWidth="1"/>
    <col min="12039" max="12039" width="16.109375" style="236" customWidth="1"/>
    <col min="12040" max="12040" width="12" style="236" customWidth="1"/>
    <col min="12041" max="12041" width="7" style="236" customWidth="1"/>
    <col min="12042" max="12051" width="9.109375" style="236"/>
    <col min="12052" max="12052" width="23" style="236" customWidth="1"/>
    <col min="12053" max="12290" width="9.109375" style="236"/>
    <col min="12291" max="12291" width="7.88671875" style="236" customWidth="1"/>
    <col min="12292" max="12292" width="10.44140625" style="236" customWidth="1"/>
    <col min="12293" max="12293" width="12.33203125" style="236" customWidth="1"/>
    <col min="12294" max="12294" width="6" style="236" customWidth="1"/>
    <col min="12295" max="12295" width="16.109375" style="236" customWidth="1"/>
    <col min="12296" max="12296" width="12" style="236" customWidth="1"/>
    <col min="12297" max="12297" width="7" style="236" customWidth="1"/>
    <col min="12298" max="12307" width="9.109375" style="236"/>
    <col min="12308" max="12308" width="23" style="236" customWidth="1"/>
    <col min="12309" max="12546" width="9.109375" style="236"/>
    <col min="12547" max="12547" width="7.88671875" style="236" customWidth="1"/>
    <col min="12548" max="12548" width="10.44140625" style="236" customWidth="1"/>
    <col min="12549" max="12549" width="12.33203125" style="236" customWidth="1"/>
    <col min="12550" max="12550" width="6" style="236" customWidth="1"/>
    <col min="12551" max="12551" width="16.109375" style="236" customWidth="1"/>
    <col min="12552" max="12552" width="12" style="236" customWidth="1"/>
    <col min="12553" max="12553" width="7" style="236" customWidth="1"/>
    <col min="12554" max="12563" width="9.109375" style="236"/>
    <col min="12564" max="12564" width="23" style="236" customWidth="1"/>
    <col min="12565" max="12802" width="9.109375" style="236"/>
    <col min="12803" max="12803" width="7.88671875" style="236" customWidth="1"/>
    <col min="12804" max="12804" width="10.44140625" style="236" customWidth="1"/>
    <col min="12805" max="12805" width="12.33203125" style="236" customWidth="1"/>
    <col min="12806" max="12806" width="6" style="236" customWidth="1"/>
    <col min="12807" max="12807" width="16.109375" style="236" customWidth="1"/>
    <col min="12808" max="12808" width="12" style="236" customWidth="1"/>
    <col min="12809" max="12809" width="7" style="236" customWidth="1"/>
    <col min="12810" max="12819" width="9.109375" style="236"/>
    <col min="12820" max="12820" width="23" style="236" customWidth="1"/>
    <col min="12821" max="13058" width="9.109375" style="236"/>
    <col min="13059" max="13059" width="7.88671875" style="236" customWidth="1"/>
    <col min="13060" max="13060" width="10.44140625" style="236" customWidth="1"/>
    <col min="13061" max="13061" width="12.33203125" style="236" customWidth="1"/>
    <col min="13062" max="13062" width="6" style="236" customWidth="1"/>
    <col min="13063" max="13063" width="16.109375" style="236" customWidth="1"/>
    <col min="13064" max="13064" width="12" style="236" customWidth="1"/>
    <col min="13065" max="13065" width="7" style="236" customWidth="1"/>
    <col min="13066" max="13075" width="9.109375" style="236"/>
    <col min="13076" max="13076" width="23" style="236" customWidth="1"/>
    <col min="13077" max="13314" width="9.109375" style="236"/>
    <col min="13315" max="13315" width="7.88671875" style="236" customWidth="1"/>
    <col min="13316" max="13316" width="10.44140625" style="236" customWidth="1"/>
    <col min="13317" max="13317" width="12.33203125" style="236" customWidth="1"/>
    <col min="13318" max="13318" width="6" style="236" customWidth="1"/>
    <col min="13319" max="13319" width="16.109375" style="236" customWidth="1"/>
    <col min="13320" max="13320" width="12" style="236" customWidth="1"/>
    <col min="13321" max="13321" width="7" style="236" customWidth="1"/>
    <col min="13322" max="13331" width="9.109375" style="236"/>
    <col min="13332" max="13332" width="23" style="236" customWidth="1"/>
    <col min="13333" max="13570" width="9.109375" style="236"/>
    <col min="13571" max="13571" width="7.88671875" style="236" customWidth="1"/>
    <col min="13572" max="13572" width="10.44140625" style="236" customWidth="1"/>
    <col min="13573" max="13573" width="12.33203125" style="236" customWidth="1"/>
    <col min="13574" max="13574" width="6" style="236" customWidth="1"/>
    <col min="13575" max="13575" width="16.109375" style="236" customWidth="1"/>
    <col min="13576" max="13576" width="12" style="236" customWidth="1"/>
    <col min="13577" max="13577" width="7" style="236" customWidth="1"/>
    <col min="13578" max="13587" width="9.109375" style="236"/>
    <col min="13588" max="13588" width="23" style="236" customWidth="1"/>
    <col min="13589" max="13826" width="9.109375" style="236"/>
    <col min="13827" max="13827" width="7.88671875" style="236" customWidth="1"/>
    <col min="13828" max="13828" width="10.44140625" style="236" customWidth="1"/>
    <col min="13829" max="13829" width="12.33203125" style="236" customWidth="1"/>
    <col min="13830" max="13830" width="6" style="236" customWidth="1"/>
    <col min="13831" max="13831" width="16.109375" style="236" customWidth="1"/>
    <col min="13832" max="13832" width="12" style="236" customWidth="1"/>
    <col min="13833" max="13833" width="7" style="236" customWidth="1"/>
    <col min="13834" max="13843" width="9.109375" style="236"/>
    <col min="13844" max="13844" width="23" style="236" customWidth="1"/>
    <col min="13845" max="14082" width="9.109375" style="236"/>
    <col min="14083" max="14083" width="7.88671875" style="236" customWidth="1"/>
    <col min="14084" max="14084" width="10.44140625" style="236" customWidth="1"/>
    <col min="14085" max="14085" width="12.33203125" style="236" customWidth="1"/>
    <col min="14086" max="14086" width="6" style="236" customWidth="1"/>
    <col min="14087" max="14087" width="16.109375" style="236" customWidth="1"/>
    <col min="14088" max="14088" width="12" style="236" customWidth="1"/>
    <col min="14089" max="14089" width="7" style="236" customWidth="1"/>
    <col min="14090" max="14099" width="9.109375" style="236"/>
    <col min="14100" max="14100" width="23" style="236" customWidth="1"/>
    <col min="14101" max="14338" width="9.109375" style="236"/>
    <col min="14339" max="14339" width="7.88671875" style="236" customWidth="1"/>
    <col min="14340" max="14340" width="10.44140625" style="236" customWidth="1"/>
    <col min="14341" max="14341" width="12.33203125" style="236" customWidth="1"/>
    <col min="14342" max="14342" width="6" style="236" customWidth="1"/>
    <col min="14343" max="14343" width="16.109375" style="236" customWidth="1"/>
    <col min="14344" max="14344" width="12" style="236" customWidth="1"/>
    <col min="14345" max="14345" width="7" style="236" customWidth="1"/>
    <col min="14346" max="14355" width="9.109375" style="236"/>
    <col min="14356" max="14356" width="23" style="236" customWidth="1"/>
    <col min="14357" max="14594" width="9.109375" style="236"/>
    <col min="14595" max="14595" width="7.88671875" style="236" customWidth="1"/>
    <col min="14596" max="14596" width="10.44140625" style="236" customWidth="1"/>
    <col min="14597" max="14597" width="12.33203125" style="236" customWidth="1"/>
    <col min="14598" max="14598" width="6" style="236" customWidth="1"/>
    <col min="14599" max="14599" width="16.109375" style="236" customWidth="1"/>
    <col min="14600" max="14600" width="12" style="236" customWidth="1"/>
    <col min="14601" max="14601" width="7" style="236" customWidth="1"/>
    <col min="14602" max="14611" width="9.109375" style="236"/>
    <col min="14612" max="14612" width="23" style="236" customWidth="1"/>
    <col min="14613" max="14850" width="9.109375" style="236"/>
    <col min="14851" max="14851" width="7.88671875" style="236" customWidth="1"/>
    <col min="14852" max="14852" width="10.44140625" style="236" customWidth="1"/>
    <col min="14853" max="14853" width="12.33203125" style="236" customWidth="1"/>
    <col min="14854" max="14854" width="6" style="236" customWidth="1"/>
    <col min="14855" max="14855" width="16.109375" style="236" customWidth="1"/>
    <col min="14856" max="14856" width="12" style="236" customWidth="1"/>
    <col min="14857" max="14857" width="7" style="236" customWidth="1"/>
    <col min="14858" max="14867" width="9.109375" style="236"/>
    <col min="14868" max="14868" width="23" style="236" customWidth="1"/>
    <col min="14869" max="15106" width="9.109375" style="236"/>
    <col min="15107" max="15107" width="7.88671875" style="236" customWidth="1"/>
    <col min="15108" max="15108" width="10.44140625" style="236" customWidth="1"/>
    <col min="15109" max="15109" width="12.33203125" style="236" customWidth="1"/>
    <col min="15110" max="15110" width="6" style="236" customWidth="1"/>
    <col min="15111" max="15111" width="16.109375" style="236" customWidth="1"/>
    <col min="15112" max="15112" width="12" style="236" customWidth="1"/>
    <col min="15113" max="15113" width="7" style="236" customWidth="1"/>
    <col min="15114" max="15123" width="9.109375" style="236"/>
    <col min="15124" max="15124" width="23" style="236" customWidth="1"/>
    <col min="15125" max="15362" width="9.109375" style="236"/>
    <col min="15363" max="15363" width="7.88671875" style="236" customWidth="1"/>
    <col min="15364" max="15364" width="10.44140625" style="236" customWidth="1"/>
    <col min="15365" max="15365" width="12.33203125" style="236" customWidth="1"/>
    <col min="15366" max="15366" width="6" style="236" customWidth="1"/>
    <col min="15367" max="15367" width="16.109375" style="236" customWidth="1"/>
    <col min="15368" max="15368" width="12" style="236" customWidth="1"/>
    <col min="15369" max="15369" width="7" style="236" customWidth="1"/>
    <col min="15370" max="15379" width="9.109375" style="236"/>
    <col min="15380" max="15380" width="23" style="236" customWidth="1"/>
    <col min="15381" max="15618" width="9.109375" style="236"/>
    <col min="15619" max="15619" width="7.88671875" style="236" customWidth="1"/>
    <col min="15620" max="15620" width="10.44140625" style="236" customWidth="1"/>
    <col min="15621" max="15621" width="12.33203125" style="236" customWidth="1"/>
    <col min="15622" max="15622" width="6" style="236" customWidth="1"/>
    <col min="15623" max="15623" width="16.109375" style="236" customWidth="1"/>
    <col min="15624" max="15624" width="12" style="236" customWidth="1"/>
    <col min="15625" max="15625" width="7" style="236" customWidth="1"/>
    <col min="15626" max="15635" width="9.109375" style="236"/>
    <col min="15636" max="15636" width="23" style="236" customWidth="1"/>
    <col min="15637" max="15874" width="9.109375" style="236"/>
    <col min="15875" max="15875" width="7.88671875" style="236" customWidth="1"/>
    <col min="15876" max="15876" width="10.44140625" style="236" customWidth="1"/>
    <col min="15877" max="15877" width="12.33203125" style="236" customWidth="1"/>
    <col min="15878" max="15878" width="6" style="236" customWidth="1"/>
    <col min="15879" max="15879" width="16.109375" style="236" customWidth="1"/>
    <col min="15880" max="15880" width="12" style="236" customWidth="1"/>
    <col min="15881" max="15881" width="7" style="236" customWidth="1"/>
    <col min="15882" max="15891" width="9.109375" style="236"/>
    <col min="15892" max="15892" width="23" style="236" customWidth="1"/>
    <col min="15893" max="16130" width="9.109375" style="236"/>
    <col min="16131" max="16131" width="7.88671875" style="236" customWidth="1"/>
    <col min="16132" max="16132" width="10.44140625" style="236" customWidth="1"/>
    <col min="16133" max="16133" width="12.33203125" style="236" customWidth="1"/>
    <col min="16134" max="16134" width="6" style="236" customWidth="1"/>
    <col min="16135" max="16135" width="16.109375" style="236" customWidth="1"/>
    <col min="16136" max="16136" width="12" style="236" customWidth="1"/>
    <col min="16137" max="16137" width="7" style="236" customWidth="1"/>
    <col min="16138" max="16147" width="9.109375" style="236"/>
    <col min="16148" max="16148" width="23" style="236" customWidth="1"/>
    <col min="16149" max="16384" width="9.109375" style="236"/>
  </cols>
  <sheetData>
    <row r="1" spans="1:22" ht="26.4" thickBot="1">
      <c r="C1" s="657" t="str">
        <f>'Pension form'!C2</f>
        <v xml:space="preserve">सोमनाथ चटर्जी </v>
      </c>
      <c r="G1" s="1278" t="s">
        <v>770</v>
      </c>
      <c r="M1" s="1276">
        <f>E6</f>
        <v>50192</v>
      </c>
      <c r="O1" s="266" t="s">
        <v>771</v>
      </c>
      <c r="Q1" s="193"/>
    </row>
    <row r="2" spans="1:22" ht="64.8">
      <c r="A2" s="1722" t="s">
        <v>772</v>
      </c>
      <c r="B2" s="1724" t="s">
        <v>773</v>
      </c>
      <c r="C2" s="1726" t="s">
        <v>774</v>
      </c>
      <c r="D2" s="1728" t="s">
        <v>775</v>
      </c>
      <c r="E2" s="1728"/>
      <c r="F2" s="1728"/>
      <c r="G2" s="1728"/>
      <c r="H2" s="1728"/>
      <c r="I2" s="1728"/>
      <c r="J2" s="863" t="s">
        <v>776</v>
      </c>
      <c r="K2" s="1729" t="s">
        <v>777</v>
      </c>
      <c r="L2" s="1730"/>
      <c r="M2" s="1708" t="s">
        <v>778</v>
      </c>
      <c r="N2" s="1708"/>
      <c r="O2" s="1708" t="s">
        <v>779</v>
      </c>
      <c r="P2" s="1708"/>
      <c r="Q2" s="1708"/>
      <c r="R2" s="1708" t="s">
        <v>780</v>
      </c>
      <c r="S2" s="1708"/>
      <c r="T2" s="1709" t="s">
        <v>781</v>
      </c>
      <c r="U2" s="863" t="s">
        <v>782</v>
      </c>
      <c r="V2" s="1710" t="s">
        <v>95</v>
      </c>
    </row>
    <row r="3" spans="1:22" ht="32.25" customHeight="1">
      <c r="A3" s="1723"/>
      <c r="B3" s="1725"/>
      <c r="C3" s="1727"/>
      <c r="D3" s="1712" t="s">
        <v>783</v>
      </c>
      <c r="E3" s="1712"/>
      <c r="F3" s="1712"/>
      <c r="G3" s="1712" t="s">
        <v>784</v>
      </c>
      <c r="H3" s="1712"/>
      <c r="I3" s="1712"/>
      <c r="J3" s="912" t="s">
        <v>785</v>
      </c>
      <c r="K3" s="1713" t="s">
        <v>786</v>
      </c>
      <c r="L3" s="1714"/>
      <c r="M3" s="1715" t="s">
        <v>787</v>
      </c>
      <c r="N3" s="1717" t="s">
        <v>788</v>
      </c>
      <c r="O3" s="1719" t="s">
        <v>789</v>
      </c>
      <c r="P3" s="1719" t="s">
        <v>790</v>
      </c>
      <c r="Q3" s="1719" t="s">
        <v>791</v>
      </c>
      <c r="R3" s="1720" t="s">
        <v>792</v>
      </c>
      <c r="S3" s="1720" t="s">
        <v>788</v>
      </c>
      <c r="T3" s="1689"/>
      <c r="U3" s="1721" t="s">
        <v>793</v>
      </c>
      <c r="V3" s="1711"/>
    </row>
    <row r="4" spans="1:22" ht="30" customHeight="1">
      <c r="A4" s="1723"/>
      <c r="B4" s="1725"/>
      <c r="C4" s="1727"/>
      <c r="D4" s="610" t="s">
        <v>794</v>
      </c>
      <c r="E4" s="610" t="s">
        <v>795</v>
      </c>
      <c r="F4" s="610" t="s">
        <v>796</v>
      </c>
      <c r="G4" s="610" t="s">
        <v>794</v>
      </c>
      <c r="H4" s="610" t="s">
        <v>795</v>
      </c>
      <c r="I4" s="610" t="s">
        <v>796</v>
      </c>
      <c r="J4" s="278"/>
      <c r="K4" s="279" t="s">
        <v>797</v>
      </c>
      <c r="L4" s="607" t="s">
        <v>798</v>
      </c>
      <c r="M4" s="1716"/>
      <c r="N4" s="1718"/>
      <c r="O4" s="1719"/>
      <c r="P4" s="1719"/>
      <c r="Q4" s="1719"/>
      <c r="R4" s="1720"/>
      <c r="S4" s="1720"/>
      <c r="T4" s="1690"/>
      <c r="U4" s="1721"/>
      <c r="V4" s="1711"/>
    </row>
    <row r="5" spans="1:22" ht="46.5" customHeight="1">
      <c r="A5" s="1685" t="str">
        <f>C1</f>
        <v xml:space="preserve">सोमनाथ चटर्जी </v>
      </c>
      <c r="B5" s="280" t="str">
        <f>'Pension form'!G4</f>
        <v>कळवण</v>
      </c>
      <c r="C5" s="281">
        <f>Inn!B11</f>
        <v>67100</v>
      </c>
      <c r="D5" s="282"/>
      <c r="E5" s="283"/>
      <c r="F5" s="284"/>
      <c r="G5" s="285"/>
      <c r="H5" s="283"/>
      <c r="I5" s="284"/>
      <c r="J5" s="286"/>
      <c r="K5" s="286"/>
      <c r="L5" s="282"/>
      <c r="M5" s="287"/>
      <c r="N5" s="288"/>
      <c r="O5" s="288">
        <v>0</v>
      </c>
      <c r="P5" s="288"/>
      <c r="Q5" s="288">
        <f>O5*P5</f>
        <v>0</v>
      </c>
      <c r="R5" s="289">
        <f>I5-F5</f>
        <v>0</v>
      </c>
      <c r="S5" s="290"/>
      <c r="T5" s="288"/>
      <c r="U5" s="290">
        <f>Q5+S5+L5</f>
        <v>0</v>
      </c>
      <c r="V5" s="291"/>
    </row>
    <row r="6" spans="1:22" ht="27" customHeight="1">
      <c r="A6" s="1686"/>
      <c r="B6" s="280"/>
      <c r="C6" s="281">
        <f>Inn!B12</f>
        <v>0</v>
      </c>
      <c r="D6" s="607" t="str">
        <f>B5</f>
        <v>कळवण</v>
      </c>
      <c r="E6" s="608">
        <f>'Pension form'!D8</f>
        <v>50192</v>
      </c>
      <c r="F6" s="609">
        <v>9</v>
      </c>
      <c r="G6" s="610">
        <f>'Pension form'!D70</f>
        <v>0</v>
      </c>
      <c r="H6" s="608">
        <f>E6</f>
        <v>50192</v>
      </c>
      <c r="I6" s="609">
        <v>11</v>
      </c>
      <c r="J6" s="292" t="s">
        <v>799</v>
      </c>
      <c r="K6" s="610">
        <v>4</v>
      </c>
      <c r="L6" s="610">
        <v>0</v>
      </c>
      <c r="M6" s="611">
        <v>48</v>
      </c>
      <c r="N6" s="610"/>
      <c r="O6" s="612" t="s">
        <v>61</v>
      </c>
      <c r="P6" s="610">
        <v>110</v>
      </c>
      <c r="Q6" s="610" t="s">
        <v>61</v>
      </c>
      <c r="R6" s="609" t="s">
        <v>61</v>
      </c>
      <c r="S6" s="613">
        <v>220</v>
      </c>
      <c r="T6" s="1688" t="s">
        <v>800</v>
      </c>
      <c r="U6" s="290">
        <f>S6</f>
        <v>220</v>
      </c>
      <c r="V6" s="291"/>
    </row>
    <row r="7" spans="1:22" ht="22.5" customHeight="1">
      <c r="A7" s="1686"/>
      <c r="B7" s="280"/>
      <c r="C7" s="293"/>
      <c r="D7" s="1691" t="s">
        <v>1051</v>
      </c>
      <c r="E7" s="1692"/>
      <c r="F7" s="1692"/>
      <c r="G7" s="1692"/>
      <c r="H7" s="1692"/>
      <c r="I7" s="1693"/>
      <c r="J7" s="1273">
        <f>C5</f>
        <v>67100</v>
      </c>
      <c r="K7" s="286"/>
      <c r="L7" s="282"/>
      <c r="M7" s="288"/>
      <c r="N7" s="288"/>
      <c r="O7" s="288"/>
      <c r="P7" s="1700"/>
      <c r="Q7" s="1703"/>
      <c r="R7" s="289"/>
      <c r="S7" s="288">
        <f>ROUND(J9*1/2,0)</f>
        <v>33550</v>
      </c>
      <c r="T7" s="1689"/>
      <c r="U7" s="1678">
        <f>Q7+S7+L7</f>
        <v>33550</v>
      </c>
      <c r="V7" s="291"/>
    </row>
    <row r="8" spans="1:22" ht="22.5" customHeight="1">
      <c r="A8" s="1686"/>
      <c r="B8" s="280"/>
      <c r="C8" s="293"/>
      <c r="D8" s="1694"/>
      <c r="E8" s="1695"/>
      <c r="F8" s="1695"/>
      <c r="G8" s="1695"/>
      <c r="H8" s="1695"/>
      <c r="I8" s="1696"/>
      <c r="J8" s="1273">
        <f>C6</f>
        <v>0</v>
      </c>
      <c r="K8" s="286"/>
      <c r="L8" s="282"/>
      <c r="M8" s="288"/>
      <c r="N8" s="288"/>
      <c r="O8" s="288"/>
      <c r="P8" s="1701"/>
      <c r="Q8" s="1704"/>
      <c r="R8" s="289"/>
      <c r="S8" s="288"/>
      <c r="T8" s="1689"/>
      <c r="U8" s="1679"/>
      <c r="V8" s="291"/>
    </row>
    <row r="9" spans="1:22" ht="22.5" customHeight="1">
      <c r="A9" s="1686"/>
      <c r="B9" s="280"/>
      <c r="C9" s="294"/>
      <c r="D9" s="1697"/>
      <c r="E9" s="1698"/>
      <c r="F9" s="1698"/>
      <c r="G9" s="1698"/>
      <c r="H9" s="1698"/>
      <c r="I9" s="1699"/>
      <c r="J9" s="1273">
        <f>SUM(J7:J8)</f>
        <v>67100</v>
      </c>
      <c r="K9" s="286"/>
      <c r="L9" s="282"/>
      <c r="M9" s="288"/>
      <c r="N9" s="288"/>
      <c r="O9" s="288"/>
      <c r="P9" s="1702"/>
      <c r="Q9" s="1705"/>
      <c r="R9" s="289"/>
      <c r="S9" s="288"/>
      <c r="T9" s="1690"/>
      <c r="U9" s="1680"/>
      <c r="V9" s="291"/>
    </row>
    <row r="10" spans="1:22" ht="22.5" customHeight="1">
      <c r="A10" s="1686"/>
      <c r="B10" s="280"/>
      <c r="C10" s="280"/>
      <c r="D10" s="282"/>
      <c r="E10" s="283"/>
      <c r="F10" s="284"/>
      <c r="G10" s="285"/>
      <c r="H10" s="283"/>
      <c r="I10" s="284"/>
      <c r="J10" s="286"/>
      <c r="K10" s="286"/>
      <c r="L10" s="282"/>
      <c r="M10" s="288"/>
      <c r="N10" s="288"/>
      <c r="O10" s="288"/>
      <c r="P10" s="288"/>
      <c r="Q10" s="288">
        <f>O10*P10</f>
        <v>0</v>
      </c>
      <c r="R10" s="289"/>
      <c r="S10" s="288"/>
      <c r="T10" s="288"/>
      <c r="U10" s="290"/>
      <c r="V10" s="291"/>
    </row>
    <row r="11" spans="1:22" ht="22.5" customHeight="1">
      <c r="A11" s="1686"/>
      <c r="B11" s="279"/>
      <c r="C11" s="279"/>
      <c r="D11" s="295"/>
      <c r="E11" s="296"/>
      <c r="F11" s="297"/>
      <c r="G11" s="298"/>
      <c r="H11" s="296"/>
      <c r="I11" s="297"/>
      <c r="J11" s="286"/>
      <c r="K11" s="286"/>
      <c r="L11" s="282"/>
      <c r="M11" s="299"/>
      <c r="N11" s="299"/>
      <c r="O11" s="299"/>
      <c r="P11" s="299"/>
      <c r="Q11" s="299"/>
      <c r="R11" s="300"/>
      <c r="S11" s="299"/>
      <c r="T11" s="299"/>
      <c r="U11" s="301"/>
      <c r="V11" s="291"/>
    </row>
    <row r="12" spans="1:22" ht="22.5" customHeight="1">
      <c r="A12" s="1686"/>
      <c r="B12" s="279"/>
      <c r="C12" s="279"/>
      <c r="D12" s="295"/>
      <c r="E12" s="296"/>
      <c r="F12" s="297"/>
      <c r="G12" s="298"/>
      <c r="H12" s="296"/>
      <c r="I12" s="297"/>
      <c r="J12" s="286"/>
      <c r="K12" s="286"/>
      <c r="L12" s="282"/>
      <c r="M12" s="299"/>
      <c r="N12" s="299"/>
      <c r="O12" s="299"/>
      <c r="P12" s="299"/>
      <c r="Q12" s="299"/>
      <c r="R12" s="300"/>
      <c r="S12" s="299"/>
      <c r="T12" s="299"/>
      <c r="U12" s="301"/>
      <c r="V12" s="291"/>
    </row>
    <row r="13" spans="1:22" ht="22.5" customHeight="1">
      <c r="A13" s="1686"/>
      <c r="B13" s="279"/>
      <c r="C13" s="279"/>
      <c r="D13" s="295"/>
      <c r="E13" s="296"/>
      <c r="F13" s="297"/>
      <c r="G13" s="298"/>
      <c r="H13" s="296"/>
      <c r="I13" s="297"/>
      <c r="J13" s="286"/>
      <c r="K13" s="286"/>
      <c r="L13" s="282"/>
      <c r="M13" s="299"/>
      <c r="N13" s="299"/>
      <c r="O13" s="299"/>
      <c r="P13" s="299"/>
      <c r="Q13" s="299"/>
      <c r="R13" s="300"/>
      <c r="S13" s="299"/>
      <c r="T13" s="299"/>
      <c r="U13" s="301"/>
      <c r="V13" s="291"/>
    </row>
    <row r="14" spans="1:22" ht="22.5" customHeight="1">
      <c r="A14" s="1686"/>
      <c r="B14" s="279"/>
      <c r="C14" s="279"/>
      <c r="D14" s="295"/>
      <c r="E14" s="296"/>
      <c r="F14" s="297"/>
      <c r="G14" s="298"/>
      <c r="H14" s="296"/>
      <c r="I14" s="297"/>
      <c r="J14" s="286"/>
      <c r="K14" s="286"/>
      <c r="L14" s="282"/>
      <c r="M14" s="299"/>
      <c r="N14" s="299"/>
      <c r="O14" s="299"/>
      <c r="P14" s="299"/>
      <c r="Q14" s="299"/>
      <c r="R14" s="300"/>
      <c r="S14" s="299"/>
      <c r="T14" s="299"/>
      <c r="U14" s="301"/>
      <c r="V14" s="291"/>
    </row>
    <row r="15" spans="1:22" ht="22.5" customHeight="1">
      <c r="A15" s="1686"/>
      <c r="B15" s="279"/>
      <c r="C15" s="279"/>
      <c r="D15" s="295"/>
      <c r="E15" s="296"/>
      <c r="F15" s="297"/>
      <c r="G15" s="298"/>
      <c r="H15" s="296"/>
      <c r="I15" s="297"/>
      <c r="J15" s="286"/>
      <c r="K15" s="286"/>
      <c r="L15" s="282"/>
      <c r="M15" s="299"/>
      <c r="N15" s="299"/>
      <c r="O15" s="299"/>
      <c r="P15" s="299"/>
      <c r="Q15" s="299"/>
      <c r="R15" s="300"/>
      <c r="S15" s="299"/>
      <c r="T15" s="299"/>
      <c r="U15" s="301"/>
      <c r="V15" s="291"/>
    </row>
    <row r="16" spans="1:22" ht="22.5" customHeight="1">
      <c r="A16" s="1686"/>
      <c r="B16" s="279"/>
      <c r="C16" s="279"/>
      <c r="D16" s="295"/>
      <c r="E16" s="296"/>
      <c r="F16" s="297"/>
      <c r="G16" s="298"/>
      <c r="H16" s="296"/>
      <c r="I16" s="297"/>
      <c r="J16" s="286"/>
      <c r="K16" s="286"/>
      <c r="L16" s="282"/>
      <c r="M16" s="299"/>
      <c r="N16" s="299"/>
      <c r="O16" s="299"/>
      <c r="P16" s="299"/>
      <c r="Q16" s="299"/>
      <c r="R16" s="300"/>
      <c r="S16" s="299"/>
      <c r="T16" s="299"/>
      <c r="U16" s="301"/>
      <c r="V16" s="291"/>
    </row>
    <row r="17" spans="1:22" ht="22.5" customHeight="1">
      <c r="A17" s="1686"/>
      <c r="B17" s="279"/>
      <c r="C17" s="279"/>
      <c r="D17" s="295"/>
      <c r="E17" s="296"/>
      <c r="F17" s="297"/>
      <c r="G17" s="298"/>
      <c r="H17" s="296"/>
      <c r="I17" s="297"/>
      <c r="J17" s="286"/>
      <c r="K17" s="286"/>
      <c r="L17" s="282"/>
      <c r="M17" s="299"/>
      <c r="N17" s="299"/>
      <c r="O17" s="299"/>
      <c r="P17" s="299"/>
      <c r="Q17" s="299"/>
      <c r="R17" s="300"/>
      <c r="S17" s="299"/>
      <c r="T17" s="299"/>
      <c r="U17" s="301"/>
      <c r="V17" s="291"/>
    </row>
    <row r="18" spans="1:22" ht="22.5" customHeight="1" thickBot="1">
      <c r="A18" s="1686"/>
      <c r="B18" s="279"/>
      <c r="C18" s="279"/>
      <c r="D18" s="304"/>
      <c r="E18" s="305"/>
      <c r="F18" s="306"/>
      <c r="G18" s="307"/>
      <c r="H18" s="296"/>
      <c r="I18" s="297"/>
      <c r="J18" s="286"/>
      <c r="K18" s="286"/>
      <c r="L18" s="282"/>
      <c r="M18" s="299"/>
      <c r="N18" s="299"/>
      <c r="O18" s="299"/>
      <c r="P18" s="299"/>
      <c r="Q18" s="299"/>
      <c r="R18" s="300"/>
      <c r="S18" s="299"/>
      <c r="T18" s="299"/>
      <c r="U18" s="301"/>
      <c r="V18" s="291"/>
    </row>
    <row r="19" spans="1:22" ht="36.75" customHeight="1">
      <c r="A19" s="1686"/>
      <c r="B19" s="279"/>
      <c r="C19" s="1292"/>
      <c r="D19" s="1297" t="s">
        <v>801</v>
      </c>
      <c r="E19" s="1683" t="s">
        <v>802</v>
      </c>
      <c r="F19" s="1684"/>
      <c r="G19" s="1298" t="s">
        <v>803</v>
      </c>
      <c r="H19" s="1274"/>
      <c r="I19" s="297"/>
      <c r="J19" s="286"/>
      <c r="K19" s="286"/>
      <c r="L19" s="282"/>
      <c r="M19" s="299"/>
      <c r="N19" s="299"/>
      <c r="O19" s="299"/>
      <c r="P19" s="299"/>
      <c r="Q19" s="299"/>
      <c r="R19" s="300"/>
      <c r="S19" s="299"/>
      <c r="T19" s="299"/>
      <c r="U19" s="301"/>
      <c r="V19" s="291"/>
    </row>
    <row r="20" spans="1:22" ht="36.75" customHeight="1">
      <c r="A20" s="1686"/>
      <c r="B20" s="279"/>
      <c r="C20" s="1292"/>
      <c r="D20" s="1299">
        <v>1</v>
      </c>
      <c r="E20" s="1681">
        <f>'Pension form'!B29</f>
        <v>0</v>
      </c>
      <c r="F20" s="1682"/>
      <c r="G20" s="1300" t="str">
        <f ca="1">'Pension form'!F29</f>
        <v>45 वर्ष, 8 महिना, 22 दिवस</v>
      </c>
      <c r="H20" s="1274"/>
      <c r="I20" s="297"/>
      <c r="J20" s="286"/>
      <c r="K20" s="286"/>
      <c r="L20" s="282"/>
      <c r="M20" s="299"/>
      <c r="N20" s="299"/>
      <c r="O20" s="299"/>
      <c r="P20" s="299"/>
      <c r="Q20" s="299"/>
      <c r="R20" s="300"/>
      <c r="S20" s="299"/>
      <c r="T20" s="299"/>
      <c r="U20" s="301"/>
      <c r="V20" s="291"/>
    </row>
    <row r="21" spans="1:22" ht="36.75" customHeight="1">
      <c r="A21" s="1686"/>
      <c r="B21" s="279"/>
      <c r="C21" s="1292"/>
      <c r="D21" s="1299">
        <v>2</v>
      </c>
      <c r="E21" s="1681">
        <f>'Pension form'!B30</f>
        <v>0</v>
      </c>
      <c r="F21" s="1682"/>
      <c r="G21" s="1300" t="str">
        <f ca="1">'Pension form'!F30</f>
        <v>39 वर्ष, 3 महिना, 15 दिवस</v>
      </c>
      <c r="H21" s="1274"/>
      <c r="I21" s="297"/>
      <c r="J21" s="286"/>
      <c r="K21" s="286"/>
      <c r="L21" s="282"/>
      <c r="M21" s="299"/>
      <c r="N21" s="299"/>
      <c r="O21" s="299"/>
      <c r="P21" s="299"/>
      <c r="Q21" s="299"/>
      <c r="R21" s="300"/>
      <c r="S21" s="299"/>
      <c r="T21" s="299"/>
      <c r="U21" s="301"/>
      <c r="V21" s="291"/>
    </row>
    <row r="22" spans="1:22" ht="36.75" customHeight="1">
      <c r="A22" s="1686"/>
      <c r="B22" s="279"/>
      <c r="C22" s="1292"/>
      <c r="D22" s="1299">
        <v>3</v>
      </c>
      <c r="E22" s="1681">
        <f>'Pension form'!B31</f>
        <v>0</v>
      </c>
      <c r="F22" s="1682"/>
      <c r="G22" s="1300" t="str">
        <f ca="1">'Pension form'!F31</f>
        <v>17 वर्ष, 8 महिना, 4 दिवस</v>
      </c>
      <c r="H22" s="1274"/>
      <c r="I22" s="297"/>
      <c r="J22" s="286"/>
      <c r="K22" s="286"/>
      <c r="L22" s="282"/>
      <c r="M22" s="299"/>
      <c r="N22" s="299"/>
      <c r="O22" s="299"/>
      <c r="P22" s="299"/>
      <c r="Q22" s="299"/>
      <c r="R22" s="300"/>
      <c r="S22" s="299"/>
      <c r="T22" s="299"/>
      <c r="U22" s="301"/>
      <c r="V22" s="291"/>
    </row>
    <row r="23" spans="1:22" ht="36.75" customHeight="1">
      <c r="A23" s="1686"/>
      <c r="B23" s="279"/>
      <c r="C23" s="1292"/>
      <c r="D23" s="1299">
        <v>4</v>
      </c>
      <c r="E23" s="1681">
        <f>'Pension form'!B32</f>
        <v>0</v>
      </c>
      <c r="F23" s="1682"/>
      <c r="G23" s="1300" t="str">
        <f ca="1">'Pension form'!F32</f>
        <v>8 वर्ष, 11 महिना, 0 दिवस</v>
      </c>
      <c r="H23" s="1274"/>
      <c r="I23" s="297"/>
      <c r="J23" s="286"/>
      <c r="K23" s="286"/>
      <c r="L23" s="282"/>
      <c r="M23" s="299"/>
      <c r="N23" s="299"/>
      <c r="O23" s="299"/>
      <c r="P23" s="299"/>
      <c r="Q23" s="299"/>
      <c r="R23" s="300"/>
      <c r="S23" s="299"/>
      <c r="T23" s="299"/>
      <c r="U23" s="301"/>
      <c r="V23" s="291"/>
    </row>
    <row r="24" spans="1:22" ht="31.8" customHeight="1" thickBot="1">
      <c r="A24" s="1686"/>
      <c r="B24" s="279"/>
      <c r="C24" s="1292"/>
      <c r="D24" s="1301">
        <v>5</v>
      </c>
      <c r="E24" s="1706">
        <f>'Pension form'!B33</f>
        <v>0</v>
      </c>
      <c r="F24" s="1707"/>
      <c r="G24" s="1302" t="str">
        <f ca="1">'Pension form'!F33</f>
        <v>64 वर्ष, 2 महिना, 11 दिवस</v>
      </c>
      <c r="H24" s="1274"/>
      <c r="I24" s="297"/>
      <c r="J24" s="286"/>
      <c r="K24" s="286"/>
      <c r="L24" s="282"/>
      <c r="M24" s="299"/>
      <c r="N24" s="299"/>
      <c r="O24" s="299"/>
      <c r="P24" s="299"/>
      <c r="Q24" s="299"/>
      <c r="R24" s="300"/>
      <c r="S24" s="299"/>
      <c r="T24" s="299"/>
      <c r="U24" s="301"/>
      <c r="V24" s="291"/>
    </row>
    <row r="25" spans="1:22" ht="22.5" customHeight="1">
      <c r="A25" s="1686"/>
      <c r="B25" s="279"/>
      <c r="C25" s="279"/>
      <c r="D25" s="1293"/>
      <c r="E25" s="1294"/>
      <c r="F25" s="1295"/>
      <c r="G25" s="1296"/>
      <c r="H25" s="296"/>
      <c r="I25" s="297"/>
      <c r="J25" s="286"/>
      <c r="K25" s="286"/>
      <c r="L25" s="282"/>
      <c r="M25" s="276" t="s">
        <v>743</v>
      </c>
      <c r="V25" s="291"/>
    </row>
    <row r="26" spans="1:22" ht="22.5" customHeight="1">
      <c r="A26" s="1686"/>
      <c r="B26" s="279"/>
      <c r="C26" s="279"/>
      <c r="D26" s="295"/>
      <c r="E26" s="296"/>
      <c r="F26" s="297"/>
      <c r="G26" s="298"/>
      <c r="H26" s="296"/>
      <c r="I26" s="297"/>
      <c r="J26" s="286"/>
      <c r="K26" s="286"/>
      <c r="L26" s="282"/>
      <c r="M26" s="302" t="s">
        <v>804</v>
      </c>
      <c r="V26" s="291"/>
    </row>
    <row r="27" spans="1:22" ht="22.5" customHeight="1">
      <c r="A27" s="1686"/>
      <c r="B27" s="303"/>
      <c r="C27" s="303"/>
      <c r="D27" s="304"/>
      <c r="E27" s="305"/>
      <c r="F27" s="306"/>
      <c r="G27" s="307"/>
      <c r="H27" s="305"/>
      <c r="I27" s="306"/>
      <c r="J27" s="308"/>
      <c r="K27" s="308"/>
      <c r="L27" s="309"/>
      <c r="M27" s="302" t="s">
        <v>805</v>
      </c>
      <c r="S27" s="674"/>
      <c r="V27" s="310"/>
    </row>
    <row r="28" spans="1:22" ht="22.5" customHeight="1">
      <c r="A28" s="1686"/>
      <c r="B28" s="303"/>
      <c r="C28" s="303"/>
      <c r="D28" s="304"/>
      <c r="E28" s="305"/>
      <c r="F28" s="306"/>
      <c r="G28" s="307"/>
      <c r="H28" s="305"/>
      <c r="I28" s="306"/>
      <c r="J28" s="308"/>
      <c r="K28" s="308"/>
      <c r="L28" s="309"/>
      <c r="M28" s="302" t="s">
        <v>806</v>
      </c>
      <c r="V28" s="310"/>
    </row>
    <row r="29" spans="1:22" ht="22.5" customHeight="1">
      <c r="A29" s="1686"/>
      <c r="B29" s="303"/>
      <c r="C29" s="303"/>
      <c r="D29" s="304"/>
      <c r="E29" s="305"/>
      <c r="F29" s="306"/>
      <c r="G29" s="307"/>
      <c r="H29" s="305"/>
      <c r="I29" s="306"/>
      <c r="J29" s="308"/>
      <c r="K29" s="308"/>
      <c r="L29" s="309"/>
      <c r="M29" s="302" t="s">
        <v>807</v>
      </c>
      <c r="V29" s="310"/>
    </row>
    <row r="30" spans="1:22" ht="22.5" customHeight="1">
      <c r="A30" s="1686"/>
      <c r="B30" s="303"/>
      <c r="C30" s="303"/>
      <c r="D30" s="304"/>
      <c r="E30" s="305"/>
      <c r="F30" s="306"/>
      <c r="G30" s="307"/>
      <c r="H30" s="305"/>
      <c r="I30" s="306"/>
      <c r="J30" s="308"/>
      <c r="K30" s="308"/>
      <c r="L30" s="309"/>
      <c r="M30" s="311"/>
      <c r="N30" s="311"/>
      <c r="O30" s="311"/>
      <c r="P30" s="311"/>
      <c r="Q30" s="311"/>
      <c r="R30" s="312"/>
      <c r="S30" s="311"/>
      <c r="T30" s="311"/>
      <c r="U30" s="313"/>
      <c r="V30" s="310"/>
    </row>
    <row r="31" spans="1:22" ht="22.5" customHeight="1">
      <c r="A31" s="1686"/>
      <c r="B31" s="303"/>
      <c r="C31" s="303"/>
      <c r="D31" s="304"/>
      <c r="E31" s="305"/>
      <c r="F31" s="306"/>
      <c r="G31" s="307"/>
      <c r="H31" s="305"/>
      <c r="I31" s="306"/>
      <c r="J31" s="308"/>
      <c r="K31" s="308"/>
      <c r="L31" s="309"/>
      <c r="M31" s="311"/>
      <c r="N31" s="311"/>
      <c r="O31" s="311"/>
      <c r="P31" s="311"/>
      <c r="Q31" s="311"/>
      <c r="R31" s="312"/>
      <c r="S31" s="311"/>
      <c r="T31" s="311"/>
      <c r="U31" s="313"/>
      <c r="V31" s="310"/>
    </row>
    <row r="32" spans="1:22" ht="22.5" customHeight="1">
      <c r="A32" s="1686"/>
      <c r="B32" s="303"/>
      <c r="C32" s="303"/>
      <c r="D32" s="304"/>
      <c r="E32" s="305"/>
      <c r="F32" s="306"/>
      <c r="G32" s="307"/>
      <c r="H32" s="305"/>
      <c r="I32" s="306"/>
      <c r="J32" s="308"/>
      <c r="K32" s="308"/>
      <c r="L32" s="309"/>
      <c r="M32" s="311"/>
      <c r="N32" s="311"/>
      <c r="O32" s="311"/>
      <c r="P32" s="311"/>
      <c r="Q32" s="311"/>
      <c r="R32" s="312"/>
      <c r="S32" s="311"/>
      <c r="T32" s="311"/>
      <c r="U32" s="313"/>
      <c r="V32" s="310"/>
    </row>
    <row r="33" spans="1:22" ht="22.5" customHeight="1">
      <c r="A33" s="1686"/>
      <c r="B33" s="303"/>
      <c r="C33" s="303"/>
      <c r="D33" s="304"/>
      <c r="E33" s="305"/>
      <c r="F33" s="306"/>
      <c r="G33" s="307"/>
      <c r="H33" s="305"/>
      <c r="I33" s="306"/>
      <c r="J33" s="308"/>
      <c r="K33" s="308"/>
      <c r="L33" s="309"/>
      <c r="M33" s="311"/>
      <c r="N33" s="311"/>
      <c r="O33" s="311"/>
      <c r="P33" s="311"/>
      <c r="Q33" s="311"/>
      <c r="R33" s="312"/>
      <c r="S33" s="311"/>
      <c r="T33" s="311"/>
      <c r="U33" s="313"/>
      <c r="V33" s="310"/>
    </row>
    <row r="34" spans="1:22" ht="22.5" customHeight="1">
      <c r="A34" s="1686"/>
      <c r="B34" s="303"/>
      <c r="C34" s="303"/>
      <c r="D34" s="304"/>
      <c r="E34" s="305"/>
      <c r="F34" s="306"/>
      <c r="G34" s="307"/>
      <c r="H34" s="305"/>
      <c r="I34" s="306"/>
      <c r="J34" s="308"/>
      <c r="K34" s="308"/>
      <c r="L34" s="309"/>
      <c r="M34" s="311"/>
      <c r="N34" s="311"/>
      <c r="O34" s="311"/>
      <c r="P34" s="311"/>
      <c r="Q34" s="311"/>
      <c r="R34" s="312"/>
      <c r="S34" s="311"/>
      <c r="T34" s="311"/>
      <c r="U34" s="313"/>
      <c r="V34" s="310"/>
    </row>
    <row r="35" spans="1:22" ht="22.5" customHeight="1" thickBot="1">
      <c r="A35" s="1687"/>
      <c r="B35" s="314"/>
      <c r="C35" s="314"/>
      <c r="D35" s="315"/>
      <c r="E35" s="316"/>
      <c r="F35" s="317"/>
      <c r="G35" s="318"/>
      <c r="H35" s="315"/>
      <c r="I35" s="911" t="s">
        <v>386</v>
      </c>
      <c r="J35" s="319"/>
      <c r="K35" s="319"/>
      <c r="L35" s="320">
        <f>SUM(L5:L26)</f>
        <v>0</v>
      </c>
      <c r="M35" s="320">
        <f>SUM(M5:M24)</f>
        <v>48</v>
      </c>
      <c r="N35" s="320">
        <f>SUM(N5:N24)</f>
        <v>0</v>
      </c>
      <c r="O35" s="320">
        <f>SUM(O5:O24)</f>
        <v>0</v>
      </c>
      <c r="P35" s="320"/>
      <c r="Q35" s="320">
        <f>SUM(Q5:Q24)</f>
        <v>0</v>
      </c>
      <c r="R35" s="320"/>
      <c r="S35" s="320">
        <f>SUM(S5:S24)</f>
        <v>33770</v>
      </c>
      <c r="T35" s="320">
        <f>SUM(T5:T24)</f>
        <v>0</v>
      </c>
      <c r="U35" s="321">
        <f>SUM(U5:U24)</f>
        <v>33770</v>
      </c>
      <c r="V35" s="322"/>
    </row>
    <row r="37" spans="1:22" ht="22.2">
      <c r="Q37" s="949" t="s">
        <v>748</v>
      </c>
      <c r="R37" s="948" t="str">
        <f>TRIM(IF(((RIGHT(S35,9)-RIGHT(S35,7))/10000000)=0,"",INDEX({"One","Two","Three","Four","Five","Six","Seven","Eight","Nine","Ten","Eleven","Twelve","Thirteen","Fourteen","Fifteen","Sixteen","Seventeen","Eighteen","Nineteen","Twenty","Twenty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RIGHT(S35,9)-RIGHT(S35,7))/10000000),{1,2,3,4,5,6,7,8,9,10,11,12,13,14,15,16,17,18,19,20,21,22,23,24,25,26,27,28,29,30,31,32,33,34,35,36,37,38,39,40,41,42,43,44,45,46,47,48,49,50,51,52,53,54,55,56,57,58,59,60,61,62,63,64,65,66,67,68,69,70,71,72,73,74,75,76,77,78,79,80,81,82,83,84,85,86,87,88,89,90,91,92,93,94,95,96,97,98,99},0))&amp;" Crore")&amp;" "&amp;IF(((RIGHT(S35,7)-RIGHT(S35,5))/100000)=0,"",INDEX({"One","Two","Three","Four","Five","Six","Seven","Eight","Nine","Ten","Eleven","Twelve","Thirteen","Fourteen","Fifteen","Sixteen","Seventeen","Eighteen","Nineteen","Twenty","Twenty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RIGHT(S35,7)-RIGHT(S35,5))/100000),{1,2,3,4,5,6,7,8,9,10,11,12,13,14,15,16,17,18,19,20,21,22,23,24,25,26,27,28,29,30,31,32,33,34,35,36,37,38,39,40,41,42,43,44,45,46,47,48,49,50,51,52,53,54,55,56,57,58,59,60,61,62,63,64,65,66,67,68,69,70,71,72,73,74,75,76,77,78,79,80,81,82,83,84,85,86,87,88,89,90,91,92,93,94,95,96,97,98,99},0))&amp;" Lakh")&amp;" "&amp;IF(((RIGHT(S35,5)-RIGHT(S35,3))/1000)=0,"",INDEX({"One","Two","Three","Four","Five","Six","Seven","Eight","Nine","Ten","Eleven","Twelve","Thirteen","Fourteen","Fifteen","Sixteen","Seventeen","Eighteen","Nineteen","Twenty","Twenty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RIGHT(S35,5)-RIGHT(S35,3))/1000),{1,2,3,4,5,6,7,8,9,10,11,12,13,14,15,16,17,18,19,20,21,22,23,24,25,26,27,28,29,30,31,32,33,34,35,36,37,38,39,40,41,42,43,44,45,46,47,48,49,50,51,52,53,54,55,56,57,58,59,60,61,62,63,64,65,66,67,68,69,70,71,72,73,74,75,76,77,78,79,80,81,82,83,84,85,86,87,88,89,90,91,92,93,94,95,96,97,98,99},0))&amp;" Thousand")&amp;" "&amp;IF(((RIGHT(S35,3)-RIGHT(S35,2))/100)=0,"",INDEX({"One","Two","Three","Four","Five","Six","Seven","Eight","Nine"},MATCH(((RIGHT(S35,3)-RIGHT(S35,2))/100),{1,2,3,4,5,6,7,8,9},0))&amp;" Hundred")&amp;" "&amp;(IF(RIGHT(S35,2)="00","",INDEX({"One","Two","Three","Four","Five","Six","Seven","Eight","Nine","Ten","Eleven","Twelve","Thirteen","Fourteen","Fifteen","Sixteen","Seventeen","Eighteen","Nineteen","Twenty","Twenty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SUM(RIGHT(S35,2)),{1,2,3,4,5,6,7,8,9,10,11,12,13,14,15,16,17,18,19,20,21,22,23,24,25,26,27,28,29,30,31,32,33,34,35,36,37,38,39,40,41,42,43,44,45,46,47,48,49,50,51,52,53,54,55,56,57,58,59,60,61,62,63,64,65,66,67,68,69,70,71,72,73,74,75,76,77,78,79,80,81,82,83,84,85,86,87,88,89,90,91,92,93,94,95,96,97,98,99},0))))&amp;" Only")</f>
        <v>Thirty three Thousand Seven Hundred Seventy Only</v>
      </c>
    </row>
    <row r="40" spans="1:22" ht="16.2">
      <c r="M40" s="323" t="s">
        <v>808</v>
      </c>
    </row>
    <row r="41" spans="1:22" ht="16.2">
      <c r="M41" s="323" t="s">
        <v>809</v>
      </c>
    </row>
    <row r="42" spans="1:22" ht="16.2">
      <c r="M42" s="323" t="s">
        <v>810</v>
      </c>
    </row>
    <row r="43" spans="1:22" ht="16.2">
      <c r="M43" s="323" t="s">
        <v>811</v>
      </c>
    </row>
    <row r="44" spans="1:22" ht="16.2">
      <c r="M44" s="324" t="s">
        <v>812</v>
      </c>
    </row>
    <row r="45" spans="1:22" ht="16.2">
      <c r="M45" s="323" t="s">
        <v>813</v>
      </c>
    </row>
    <row r="46" spans="1:22" ht="16.2">
      <c r="M46" s="323" t="s">
        <v>814</v>
      </c>
    </row>
    <row r="47" spans="1:22" ht="16.2">
      <c r="M47" s="323"/>
    </row>
    <row r="48" spans="1:22" ht="16.2">
      <c r="M48" s="323"/>
    </row>
    <row r="49" spans="11:13" ht="16.2">
      <c r="M49" s="323"/>
    </row>
    <row r="50" spans="11:13" ht="16.2">
      <c r="M50" s="323"/>
    </row>
    <row r="51" spans="11:13" ht="16.2">
      <c r="M51" s="323"/>
    </row>
    <row r="52" spans="11:13" ht="16.2">
      <c r="M52" s="323"/>
    </row>
    <row r="53" spans="11:13" ht="16.2">
      <c r="M53" s="323"/>
    </row>
    <row r="54" spans="11:13" ht="16.2">
      <c r="K54" s="323" t="s">
        <v>61</v>
      </c>
    </row>
  </sheetData>
  <mergeCells count="33">
    <mergeCell ref="A2:A4"/>
    <mergeCell ref="B2:B4"/>
    <mergeCell ref="C2:C4"/>
    <mergeCell ref="D2:I2"/>
    <mergeCell ref="K2:L2"/>
    <mergeCell ref="O2:Q2"/>
    <mergeCell ref="R2:S2"/>
    <mergeCell ref="T2:T4"/>
    <mergeCell ref="V2:V4"/>
    <mergeCell ref="D3:F3"/>
    <mergeCell ref="G3:I3"/>
    <mergeCell ref="K3:L3"/>
    <mergeCell ref="M3:M4"/>
    <mergeCell ref="N3:N4"/>
    <mergeCell ref="O3:O4"/>
    <mergeCell ref="M2:N2"/>
    <mergeCell ref="P3:P4"/>
    <mergeCell ref="Q3:Q4"/>
    <mergeCell ref="R3:R4"/>
    <mergeCell ref="S3:S4"/>
    <mergeCell ref="U3:U4"/>
    <mergeCell ref="A5:A35"/>
    <mergeCell ref="T6:T9"/>
    <mergeCell ref="D7:I9"/>
    <mergeCell ref="P7:P9"/>
    <mergeCell ref="Q7:Q9"/>
    <mergeCell ref="E24:F24"/>
    <mergeCell ref="U7:U9"/>
    <mergeCell ref="E20:F20"/>
    <mergeCell ref="E21:F21"/>
    <mergeCell ref="E22:F22"/>
    <mergeCell ref="E23:F23"/>
    <mergeCell ref="E19:F19"/>
  </mergeCells>
  <pageMargins left="1" right="0.74" top="0.75" bottom="0.43" header="0.1" footer="0.1"/>
  <pageSetup paperSize="9" scale="65" orientation="portrait" r:id="rId1"/>
  <colBreaks count="1" manualBreakCount="1">
    <brk id="12" max="1048575" man="1"/>
  </colBreaks>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dimension ref="A1:O76"/>
  <sheetViews>
    <sheetView view="pageBreakPreview" topLeftCell="A4" zoomScale="60" zoomScaleNormal="100" workbookViewId="0">
      <selection activeCell="AD40" sqref="AD40"/>
    </sheetView>
  </sheetViews>
  <sheetFormatPr defaultRowHeight="13.2"/>
  <cols>
    <col min="1" max="3" width="9.109375" style="236"/>
    <col min="4" max="4" width="10.6640625" style="236" bestFit="1" customWidth="1"/>
    <col min="5" max="259" width="9.109375" style="236"/>
    <col min="260" max="260" width="10.6640625" style="236" bestFit="1" customWidth="1"/>
    <col min="261" max="515" width="9.109375" style="236"/>
    <col min="516" max="516" width="10.6640625" style="236" bestFit="1" customWidth="1"/>
    <col min="517" max="771" width="9.109375" style="236"/>
    <col min="772" max="772" width="10.6640625" style="236" bestFit="1" customWidth="1"/>
    <col min="773" max="1027" width="9.109375" style="236"/>
    <col min="1028" max="1028" width="10.6640625" style="236" bestFit="1" customWidth="1"/>
    <col min="1029" max="1283" width="9.109375" style="236"/>
    <col min="1284" max="1284" width="10.6640625" style="236" bestFit="1" customWidth="1"/>
    <col min="1285" max="1539" width="9.109375" style="236"/>
    <col min="1540" max="1540" width="10.6640625" style="236" bestFit="1" customWidth="1"/>
    <col min="1541" max="1795" width="9.109375" style="236"/>
    <col min="1796" max="1796" width="10.6640625" style="236" bestFit="1" customWidth="1"/>
    <col min="1797" max="2051" width="9.109375" style="236"/>
    <col min="2052" max="2052" width="10.6640625" style="236" bestFit="1" customWidth="1"/>
    <col min="2053" max="2307" width="9.109375" style="236"/>
    <col min="2308" max="2308" width="10.6640625" style="236" bestFit="1" customWidth="1"/>
    <col min="2309" max="2563" width="9.109375" style="236"/>
    <col min="2564" max="2564" width="10.6640625" style="236" bestFit="1" customWidth="1"/>
    <col min="2565" max="2819" width="9.109375" style="236"/>
    <col min="2820" max="2820" width="10.6640625" style="236" bestFit="1" customWidth="1"/>
    <col min="2821" max="3075" width="9.109375" style="236"/>
    <col min="3076" max="3076" width="10.6640625" style="236" bestFit="1" customWidth="1"/>
    <col min="3077" max="3331" width="9.109375" style="236"/>
    <col min="3332" max="3332" width="10.6640625" style="236" bestFit="1" customWidth="1"/>
    <col min="3333" max="3587" width="9.109375" style="236"/>
    <col min="3588" max="3588" width="10.6640625" style="236" bestFit="1" customWidth="1"/>
    <col min="3589" max="3843" width="9.109375" style="236"/>
    <col min="3844" max="3844" width="10.6640625" style="236" bestFit="1" customWidth="1"/>
    <col min="3845" max="4099" width="9.109375" style="236"/>
    <col min="4100" max="4100" width="10.6640625" style="236" bestFit="1" customWidth="1"/>
    <col min="4101" max="4355" width="9.109375" style="236"/>
    <col min="4356" max="4356" width="10.6640625" style="236" bestFit="1" customWidth="1"/>
    <col min="4357" max="4611" width="9.109375" style="236"/>
    <col min="4612" max="4612" width="10.6640625" style="236" bestFit="1" customWidth="1"/>
    <col min="4613" max="4867" width="9.109375" style="236"/>
    <col min="4868" max="4868" width="10.6640625" style="236" bestFit="1" customWidth="1"/>
    <col min="4869" max="5123" width="9.109375" style="236"/>
    <col min="5124" max="5124" width="10.6640625" style="236" bestFit="1" customWidth="1"/>
    <col min="5125" max="5379" width="9.109375" style="236"/>
    <col min="5380" max="5380" width="10.6640625" style="236" bestFit="1" customWidth="1"/>
    <col min="5381" max="5635" width="9.109375" style="236"/>
    <col min="5636" max="5636" width="10.6640625" style="236" bestFit="1" customWidth="1"/>
    <col min="5637" max="5891" width="9.109375" style="236"/>
    <col min="5892" max="5892" width="10.6640625" style="236" bestFit="1" customWidth="1"/>
    <col min="5893" max="6147" width="9.109375" style="236"/>
    <col min="6148" max="6148" width="10.6640625" style="236" bestFit="1" customWidth="1"/>
    <col min="6149" max="6403" width="9.109375" style="236"/>
    <col min="6404" max="6404" width="10.6640625" style="236" bestFit="1" customWidth="1"/>
    <col min="6405" max="6659" width="9.109375" style="236"/>
    <col min="6660" max="6660" width="10.6640625" style="236" bestFit="1" customWidth="1"/>
    <col min="6661" max="6915" width="9.109375" style="236"/>
    <col min="6916" max="6916" width="10.6640625" style="236" bestFit="1" customWidth="1"/>
    <col min="6917" max="7171" width="9.109375" style="236"/>
    <col min="7172" max="7172" width="10.6640625" style="236" bestFit="1" customWidth="1"/>
    <col min="7173" max="7427" width="9.109375" style="236"/>
    <col min="7428" max="7428" width="10.6640625" style="236" bestFit="1" customWidth="1"/>
    <col min="7429" max="7683" width="9.109375" style="236"/>
    <col min="7684" max="7684" width="10.6640625" style="236" bestFit="1" customWidth="1"/>
    <col min="7685" max="7939" width="9.109375" style="236"/>
    <col min="7940" max="7940" width="10.6640625" style="236" bestFit="1" customWidth="1"/>
    <col min="7941" max="8195" width="9.109375" style="236"/>
    <col min="8196" max="8196" width="10.6640625" style="236" bestFit="1" customWidth="1"/>
    <col min="8197" max="8451" width="9.109375" style="236"/>
    <col min="8452" max="8452" width="10.6640625" style="236" bestFit="1" customWidth="1"/>
    <col min="8453" max="8707" width="9.109375" style="236"/>
    <col min="8708" max="8708" width="10.6640625" style="236" bestFit="1" customWidth="1"/>
    <col min="8709" max="8963" width="9.109375" style="236"/>
    <col min="8964" max="8964" width="10.6640625" style="236" bestFit="1" customWidth="1"/>
    <col min="8965" max="9219" width="9.109375" style="236"/>
    <col min="9220" max="9220" width="10.6640625" style="236" bestFit="1" customWidth="1"/>
    <col min="9221" max="9475" width="9.109375" style="236"/>
    <col min="9476" max="9476" width="10.6640625" style="236" bestFit="1" customWidth="1"/>
    <col min="9477" max="9731" width="9.109375" style="236"/>
    <col min="9732" max="9732" width="10.6640625" style="236" bestFit="1" customWidth="1"/>
    <col min="9733" max="9987" width="9.109375" style="236"/>
    <col min="9988" max="9988" width="10.6640625" style="236" bestFit="1" customWidth="1"/>
    <col min="9989" max="10243" width="9.109375" style="236"/>
    <col min="10244" max="10244" width="10.6640625" style="236" bestFit="1" customWidth="1"/>
    <col min="10245" max="10499" width="9.109375" style="236"/>
    <col min="10500" max="10500" width="10.6640625" style="236" bestFit="1" customWidth="1"/>
    <col min="10501" max="10755" width="9.109375" style="236"/>
    <col min="10756" max="10756" width="10.6640625" style="236" bestFit="1" customWidth="1"/>
    <col min="10757" max="11011" width="9.109375" style="236"/>
    <col min="11012" max="11012" width="10.6640625" style="236" bestFit="1" customWidth="1"/>
    <col min="11013" max="11267" width="9.109375" style="236"/>
    <col min="11268" max="11268" width="10.6640625" style="236" bestFit="1" customWidth="1"/>
    <col min="11269" max="11523" width="9.109375" style="236"/>
    <col min="11524" max="11524" width="10.6640625" style="236" bestFit="1" customWidth="1"/>
    <col min="11525" max="11779" width="9.109375" style="236"/>
    <col min="11780" max="11780" width="10.6640625" style="236" bestFit="1" customWidth="1"/>
    <col min="11781" max="12035" width="9.109375" style="236"/>
    <col min="12036" max="12036" width="10.6640625" style="236" bestFit="1" customWidth="1"/>
    <col min="12037" max="12291" width="9.109375" style="236"/>
    <col min="12292" max="12292" width="10.6640625" style="236" bestFit="1" customWidth="1"/>
    <col min="12293" max="12547" width="9.109375" style="236"/>
    <col min="12548" max="12548" width="10.6640625" style="236" bestFit="1" customWidth="1"/>
    <col min="12549" max="12803" width="9.109375" style="236"/>
    <col min="12804" max="12804" width="10.6640625" style="236" bestFit="1" customWidth="1"/>
    <col min="12805" max="13059" width="9.109375" style="236"/>
    <col min="13060" max="13060" width="10.6640625" style="236" bestFit="1" customWidth="1"/>
    <col min="13061" max="13315" width="9.109375" style="236"/>
    <col min="13316" max="13316" width="10.6640625" style="236" bestFit="1" customWidth="1"/>
    <col min="13317" max="13571" width="9.109375" style="236"/>
    <col min="13572" max="13572" width="10.6640625" style="236" bestFit="1" customWidth="1"/>
    <col min="13573" max="13827" width="9.109375" style="236"/>
    <col min="13828" max="13828" width="10.6640625" style="236" bestFit="1" customWidth="1"/>
    <col min="13829" max="14083" width="9.109375" style="236"/>
    <col min="14084" max="14084" width="10.6640625" style="236" bestFit="1" customWidth="1"/>
    <col min="14085" max="14339" width="9.109375" style="236"/>
    <col min="14340" max="14340" width="10.6640625" style="236" bestFit="1" customWidth="1"/>
    <col min="14341" max="14595" width="9.109375" style="236"/>
    <col min="14596" max="14596" width="10.6640625" style="236" bestFit="1" customWidth="1"/>
    <col min="14597" max="14851" width="9.109375" style="236"/>
    <col min="14852" max="14852" width="10.6640625" style="236" bestFit="1" customWidth="1"/>
    <col min="14853" max="15107" width="9.109375" style="236"/>
    <col min="15108" max="15108" width="10.6640625" style="236" bestFit="1" customWidth="1"/>
    <col min="15109" max="15363" width="9.109375" style="236"/>
    <col min="15364" max="15364" width="10.6640625" style="236" bestFit="1" customWidth="1"/>
    <col min="15365" max="15619" width="9.109375" style="236"/>
    <col min="15620" max="15620" width="10.6640625" style="236" bestFit="1" customWidth="1"/>
    <col min="15621" max="15875" width="9.109375" style="236"/>
    <col min="15876" max="15876" width="10.6640625" style="236" bestFit="1" customWidth="1"/>
    <col min="15877" max="16131" width="9.109375" style="236"/>
    <col min="16132" max="16132" width="10.6640625" style="236" bestFit="1" customWidth="1"/>
    <col min="16133" max="16384" width="9.109375" style="236"/>
  </cols>
  <sheetData>
    <row r="1" spans="1:10" ht="25.8">
      <c r="A1" s="1732" t="s">
        <v>815</v>
      </c>
      <c r="B1" s="1732"/>
      <c r="C1" s="1732"/>
      <c r="D1" s="1732"/>
      <c r="E1" s="1732"/>
      <c r="F1" s="1732"/>
      <c r="G1" s="1732"/>
      <c r="H1" s="1732"/>
      <c r="I1" s="1732"/>
      <c r="J1" s="325"/>
    </row>
    <row r="2" spans="1:10" ht="18">
      <c r="A2" s="1733" t="s">
        <v>816</v>
      </c>
      <c r="B2" s="1733"/>
      <c r="C2" s="1733"/>
      <c r="D2" s="1733"/>
      <c r="E2" s="1733"/>
      <c r="F2" s="1733"/>
      <c r="G2" s="1733"/>
      <c r="H2" s="1733"/>
      <c r="I2" s="1733"/>
      <c r="J2" s="326"/>
    </row>
    <row r="3" spans="1:10" ht="28.8">
      <c r="A3" s="1734" t="s">
        <v>817</v>
      </c>
      <c r="B3" s="1734"/>
      <c r="C3" s="1734"/>
      <c r="D3" s="1734"/>
      <c r="E3" s="1734"/>
      <c r="F3" s="1734"/>
      <c r="G3" s="1734"/>
      <c r="H3" s="1734"/>
      <c r="I3" s="1734"/>
      <c r="J3" s="327"/>
    </row>
    <row r="4" spans="1:10" ht="18">
      <c r="A4" s="328" t="s">
        <v>818</v>
      </c>
    </row>
    <row r="5" spans="1:10" ht="18">
      <c r="A5" s="326" t="s">
        <v>819</v>
      </c>
    </row>
    <row r="6" spans="1:10" ht="18">
      <c r="A6" s="328" t="s">
        <v>820</v>
      </c>
    </row>
    <row r="7" spans="1:10" ht="21">
      <c r="A7" s="277"/>
    </row>
    <row r="8" spans="1:10" ht="21">
      <c r="A8" s="329" t="s">
        <v>821</v>
      </c>
    </row>
    <row r="9" spans="1:10" ht="18">
      <c r="A9" s="276"/>
      <c r="D9" s="677"/>
      <c r="E9" s="678" t="str">
        <f>'Transfer Ta'!C1</f>
        <v xml:space="preserve">सोमनाथ चटर्जी </v>
      </c>
    </row>
    <row r="10" spans="1:10" ht="18.600000000000001" thickBot="1">
      <c r="A10" s="1733" t="s">
        <v>822</v>
      </c>
      <c r="B10" s="1733"/>
      <c r="C10" s="1733"/>
      <c r="D10" s="1733"/>
      <c r="E10" s="1733"/>
      <c r="F10" s="1733"/>
      <c r="G10" s="1733"/>
      <c r="H10" s="1733"/>
      <c r="I10" s="1733"/>
      <c r="J10" s="1733"/>
    </row>
    <row r="11" spans="1:10" ht="32.4">
      <c r="A11" s="330"/>
      <c r="B11" s="1735" t="s">
        <v>823</v>
      </c>
      <c r="C11" s="331" t="s">
        <v>824</v>
      </c>
      <c r="D11" s="331" t="s">
        <v>825</v>
      </c>
      <c r="E11" s="332" t="s">
        <v>798</v>
      </c>
      <c r="F11" s="331" t="s">
        <v>823</v>
      </c>
      <c r="G11" s="331" t="s">
        <v>824</v>
      </c>
      <c r="H11" s="331" t="s">
        <v>825</v>
      </c>
      <c r="I11" s="332" t="s">
        <v>798</v>
      </c>
    </row>
    <row r="12" spans="1:10" ht="15.75" customHeight="1" thickBot="1">
      <c r="B12" s="1736"/>
      <c r="C12" s="333"/>
      <c r="D12" s="333"/>
      <c r="E12" s="334" t="s">
        <v>826</v>
      </c>
      <c r="F12" s="333"/>
      <c r="G12" s="333"/>
      <c r="H12" s="333"/>
      <c r="I12" s="334" t="s">
        <v>826</v>
      </c>
    </row>
    <row r="13" spans="1:10" ht="63" customHeight="1">
      <c r="B13" s="1737"/>
      <c r="C13" s="1735" t="str">
        <f>E9</f>
        <v xml:space="preserve">सोमनाथ चटर्जी </v>
      </c>
      <c r="D13" s="1741">
        <f>'Transfer Ta'!M1</f>
        <v>50192</v>
      </c>
      <c r="E13" s="335">
        <f>'Transfer Ta'!U35</f>
        <v>33770</v>
      </c>
      <c r="F13" s="336"/>
      <c r="G13" s="336"/>
      <c r="H13" s="336"/>
      <c r="I13" s="336"/>
    </row>
    <row r="14" spans="1:10" ht="12.75" customHeight="1">
      <c r="B14" s="1738"/>
      <c r="C14" s="1740"/>
      <c r="D14" s="1742"/>
      <c r="E14" s="337"/>
      <c r="F14" s="337"/>
      <c r="G14" s="337"/>
      <c r="H14" s="337"/>
      <c r="I14" s="337"/>
    </row>
    <row r="15" spans="1:10" ht="12.75" customHeight="1">
      <c r="B15" s="1738"/>
      <c r="C15" s="1740"/>
      <c r="D15" s="1742"/>
      <c r="E15" s="337"/>
      <c r="F15" s="337"/>
      <c r="G15" s="337"/>
      <c r="H15" s="337"/>
      <c r="I15" s="337"/>
    </row>
    <row r="16" spans="1:10" ht="12.75" customHeight="1">
      <c r="B16" s="1738"/>
      <c r="C16" s="1740"/>
      <c r="D16" s="337"/>
      <c r="E16" s="337"/>
      <c r="F16" s="337"/>
      <c r="G16" s="337"/>
      <c r="H16" s="337"/>
      <c r="I16" s="337"/>
    </row>
    <row r="17" spans="1:15" ht="12.75" customHeight="1">
      <c r="B17" s="1738"/>
      <c r="C17" s="1740"/>
      <c r="D17" s="337"/>
      <c r="E17" s="337"/>
      <c r="F17" s="337"/>
      <c r="G17" s="337"/>
      <c r="H17" s="337"/>
      <c r="I17" s="337"/>
    </row>
    <row r="18" spans="1:15" ht="12.75" customHeight="1">
      <c r="B18" s="1738"/>
      <c r="C18" s="1740"/>
      <c r="D18" s="337"/>
      <c r="E18" s="337"/>
      <c r="F18" s="337"/>
      <c r="G18" s="337"/>
      <c r="H18" s="337"/>
      <c r="I18" s="337"/>
    </row>
    <row r="19" spans="1:15" ht="12.75" customHeight="1">
      <c r="B19" s="1738"/>
      <c r="C19" s="1740"/>
      <c r="D19" s="337"/>
      <c r="E19" s="337"/>
      <c r="F19" s="337"/>
      <c r="G19" s="337"/>
      <c r="H19" s="337"/>
      <c r="I19" s="337"/>
    </row>
    <row r="20" spans="1:15" ht="12.75" customHeight="1">
      <c r="B20" s="1738"/>
      <c r="C20" s="1740"/>
      <c r="D20" s="337"/>
      <c r="E20" s="337"/>
      <c r="F20" s="337"/>
      <c r="G20" s="337"/>
      <c r="H20" s="337"/>
      <c r="I20" s="337"/>
    </row>
    <row r="21" spans="1:15" ht="12.75" customHeight="1">
      <c r="B21" s="1738"/>
      <c r="C21" s="1740"/>
      <c r="D21" s="337"/>
      <c r="E21" s="337"/>
      <c r="F21" s="337"/>
      <c r="G21" s="337"/>
      <c r="H21" s="337"/>
      <c r="I21" s="337"/>
    </row>
    <row r="22" spans="1:15" ht="12.75" customHeight="1">
      <c r="B22" s="1738"/>
      <c r="C22" s="1740"/>
      <c r="D22" s="337"/>
      <c r="E22" s="337"/>
      <c r="F22" s="337"/>
      <c r="G22" s="337"/>
      <c r="H22" s="337"/>
      <c r="I22" s="337"/>
    </row>
    <row r="23" spans="1:15" ht="12.75" customHeight="1">
      <c r="B23" s="1738"/>
      <c r="C23" s="1740"/>
      <c r="D23" s="337"/>
      <c r="E23" s="337"/>
      <c r="F23" s="337"/>
      <c r="G23" s="337"/>
      <c r="H23" s="337"/>
      <c r="I23" s="337"/>
    </row>
    <row r="24" spans="1:15" ht="12.75" customHeight="1">
      <c r="B24" s="1738"/>
      <c r="C24" s="1740"/>
      <c r="D24" s="337"/>
      <c r="E24" s="337"/>
      <c r="F24" s="337"/>
      <c r="G24" s="337"/>
      <c r="H24" s="337"/>
      <c r="I24" s="337"/>
    </row>
    <row r="25" spans="1:15" ht="12.75" customHeight="1">
      <c r="B25" s="1738"/>
      <c r="C25" s="1740"/>
      <c r="D25" s="337"/>
      <c r="E25" s="337"/>
      <c r="F25" s="337"/>
      <c r="G25" s="337"/>
      <c r="H25" s="337"/>
      <c r="I25" s="337"/>
    </row>
    <row r="26" spans="1:15" ht="15.75" customHeight="1" thickBot="1">
      <c r="B26" s="1739"/>
      <c r="C26" s="1736"/>
      <c r="D26" s="338"/>
      <c r="E26" s="338"/>
      <c r="F26" s="338"/>
      <c r="G26" s="338"/>
      <c r="H26" s="338"/>
      <c r="I26" s="338"/>
    </row>
    <row r="27" spans="1:15" ht="23.25" customHeight="1">
      <c r="A27" s="949" t="s">
        <v>748</v>
      </c>
      <c r="B27" s="339">
        <f>ROUND(E13,0)</f>
        <v>33770</v>
      </c>
      <c r="C27" s="1743" t="str">
        <f>TRIM(IF(((RIGHT(B27,9)-RIGHT(B27,7))/10000000)=0,"",INDEX({"One","Two","Three","Four","Five","Six","Seven","Eight","Nine","Ten","Eleven","Twelve","Thirteen","Fourteen","Fifteen","Sixteen","Seventeen","Eighteen","Nineteen","Twenty","Twenty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RIGHT(B27,9)-RIGHT(B27,7))/10000000),{1,2,3,4,5,6,7,8,9,10,11,12,13,14,15,16,17,18,19,20,21,22,23,24,25,26,27,28,29,30,31,32,33,34,35,36,37,38,39,40,41,42,43,44,45,46,47,48,49,50,51,52,53,54,55,56,57,58,59,60,61,62,63,64,65,66,67,68,69,70,71,72,73,74,75,76,77,78,79,80,81,82,83,84,85,86,87,88,89,90,91,92,93,94,95,96,97,98,99},0))&amp;" Crore")&amp;" "&amp;IF(((RIGHT(B27,7)-RIGHT(B27,5))/100000)=0,"",INDEX({"One","Two","Three","Four","Five","Six","Seven","Eight","Nine","Ten","Eleven","Twelve","Thirteen","Fourteen","Fifteen","Sixteen","Seventeen","Eighteen","Nineteen","Twenty","Twenty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RIGHT(B27,7)-RIGHT(B27,5))/100000),{1,2,3,4,5,6,7,8,9,10,11,12,13,14,15,16,17,18,19,20,21,22,23,24,25,26,27,28,29,30,31,32,33,34,35,36,37,38,39,40,41,42,43,44,45,46,47,48,49,50,51,52,53,54,55,56,57,58,59,60,61,62,63,64,65,66,67,68,69,70,71,72,73,74,75,76,77,78,79,80,81,82,83,84,85,86,87,88,89,90,91,92,93,94,95,96,97,98,99},0))&amp;" Lakh")&amp;" "&amp;IF(((RIGHT(B27,5)-RIGHT(B27,3))/1000)=0,"",INDEX({"One","Two","Three","Four","Five","Six","Seven","Eight","Nine","Ten","Eleven","Twelve","Thirteen","Fourteen","Fifteen","Sixteen","Seventeen","Eighteen","Nineteen","Twenty","Twenty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RIGHT(B27,5)-RIGHT(B27,3))/1000),{1,2,3,4,5,6,7,8,9,10,11,12,13,14,15,16,17,18,19,20,21,22,23,24,25,26,27,28,29,30,31,32,33,34,35,36,37,38,39,40,41,42,43,44,45,46,47,48,49,50,51,52,53,54,55,56,57,58,59,60,61,62,63,64,65,66,67,68,69,70,71,72,73,74,75,76,77,78,79,80,81,82,83,84,85,86,87,88,89,90,91,92,93,94,95,96,97,98,99},0))&amp;" Thousand")&amp;" "&amp;IF(((RIGHT(B27,3)-RIGHT(B27,2))/100)=0,"",INDEX({"One","Two","Three","Four","Five","Six","Seven","Eight","Nine"},MATCH(((RIGHT(B27,3)-RIGHT(B27,2))/100),{1,2,3,4,5,6,7,8,9},0))&amp;" Hundred")&amp;" "&amp;(IF(RIGHT(B27,2)="00","",INDEX({"One","Two","Three","Four","Five","Six","Seven","Eight","Nine","Ten","Eleven","Twelve","Thirteen","Fourteen","Fifteen","Sixteen","Seventeen","Eighteen","Nineteen","Twenty","Twenty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SUM(RIGHT(B27,2)),{1,2,3,4,5,6,7,8,9,10,11,12,13,14,15,16,17,18,19,20,21,22,23,24,25,26,27,28,29,30,31,32,33,34,35,36,37,38,39,40,41,42,43,44,45,46,47,48,49,50,51,52,53,54,55,56,57,58,59,60,61,62,63,64,65,66,67,68,69,70,71,72,73,74,75,76,77,78,79,80,81,82,83,84,85,86,87,88,89,90,91,92,93,94,95,96,97,98,99},0))))&amp;" Only")</f>
        <v>Thirty three Thousand Seven Hundred Seventy Only</v>
      </c>
      <c r="D27" s="1743"/>
      <c r="E27" s="1743"/>
      <c r="F27" s="1743"/>
      <c r="G27" s="1743"/>
      <c r="H27" s="1743"/>
      <c r="I27" s="1743"/>
      <c r="J27" s="1239"/>
      <c r="K27" s="1239"/>
      <c r="L27" s="1239"/>
      <c r="M27" s="1239"/>
      <c r="N27" s="1239"/>
      <c r="O27" s="1239"/>
    </row>
    <row r="28" spans="1:15" ht="21">
      <c r="A28" s="266" t="s">
        <v>827</v>
      </c>
    </row>
    <row r="29" spans="1:15" ht="21">
      <c r="A29" s="266"/>
      <c r="D29" s="948"/>
    </row>
    <row r="30" spans="1:15" ht="21">
      <c r="A30" s="266" t="s">
        <v>828</v>
      </c>
    </row>
    <row r="31" spans="1:15" ht="21">
      <c r="A31" s="266"/>
      <c r="M31" s="896">
        <v>1005060</v>
      </c>
      <c r="N31" s="948" t="str">
        <f>TRIM(IF(((RIGHT(M31,9)-RIGHT(M31,7))/10000000)=0,"",INDEX({"One","Two","Three","Four","Five","Six","Seven","Eight","Nine","Ten","Eleven","Twelve","Thirteen","Fourteen","Fifteen","Sixteen","Seventeen","Eighteen","Nineteen","Twenty","Twenty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RIGHT(M31,9)-RIGHT(M31,7))/10000000),{1,2,3,4,5,6,7,8,9,10,11,12,13,14,15,16,17,18,19,20,21,22,23,24,25,26,27,28,29,30,31,32,33,34,35,36,37,38,39,40,41,42,43,44,45,46,47,48,49,50,51,52,53,54,55,56,57,58,59,60,61,62,63,64,65,66,67,68,69,70,71,72,73,74,75,76,77,78,79,80,81,82,83,84,85,86,87,88,89,90,91,92,93,94,95,96,97,98,99},0))&amp;" Crore")&amp;" "&amp;IF(((RIGHT(M31,7)-RIGHT(M31,5))/100000)=0,"",INDEX({"One","Two","Three","Four","Five","Six","Seven","Eight","Nine","Ten","Eleven","Twelve","Thirteen","Fourteen","Fifteen","Sixteen","Seventeen","Eighteen","Nineteen","Twenty","Twenty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RIGHT(M31,7)-RIGHT(M31,5))/100000),{1,2,3,4,5,6,7,8,9,10,11,12,13,14,15,16,17,18,19,20,21,22,23,24,25,26,27,28,29,30,31,32,33,34,35,36,37,38,39,40,41,42,43,44,45,46,47,48,49,50,51,52,53,54,55,56,57,58,59,60,61,62,63,64,65,66,67,68,69,70,71,72,73,74,75,76,77,78,79,80,81,82,83,84,85,86,87,88,89,90,91,92,93,94,95,96,97,98,99},0))&amp;" Lakh")&amp;" "&amp;IF(((RIGHT(M31,5)-RIGHT(M31,3))/1000)=0,"",INDEX({"One","Two","Three","Four","Five","Six","Seven","Eight","Nine","Ten","Eleven","Twelve","Thirteen","Fourteen","Fifteen","Sixteen","Seventeen","Eighteen","Nineteen","Twenty","Twenty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RIGHT(M31,5)-RIGHT(M31,3))/1000),{1,2,3,4,5,6,7,8,9,10,11,12,13,14,15,16,17,18,19,20,21,22,23,24,25,26,27,28,29,30,31,32,33,34,35,36,37,38,39,40,41,42,43,44,45,46,47,48,49,50,51,52,53,54,55,56,57,58,59,60,61,62,63,64,65,66,67,68,69,70,71,72,73,74,75,76,77,78,79,80,81,82,83,84,85,86,87,88,89,90,91,92,93,94,95,96,97,98,99},0))&amp;" Thousand")&amp;" "&amp;IF(((RIGHT(M31,3)-RIGHT(M31,2))/100)=0,"",INDEX({"One","Two","Three","Four","Five","Six","Seven","Eight","Nine"},MATCH(((RIGHT(M31,3)-RIGHT(M31,2))/100),{1,2,3,4,5,6,7,8,9},0))&amp;" Hundred")&amp;" "&amp;(IF(RIGHT(M31,2)="00","",INDEX({"One","Two","Three","Four","Five","Six","Seven","Eight","Nine","Ten","Eleven","Twelve","Thirteen","Fourteen","Fifteen","Sixteen","Seventeen","Eighteen","Nineteen","Twenty","Twenty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SUM(RIGHT(M31,2)),{1,2,3,4,5,6,7,8,9,10,11,12,13,14,15,16,17,18,19,20,21,22,23,24,25,26,27,28,29,30,31,32,33,34,35,36,37,38,39,40,41,42,43,44,45,46,47,48,49,50,51,52,53,54,55,56,57,58,59,60,61,62,63,64,65,66,67,68,69,70,71,72,73,74,75,76,77,78,79,80,81,82,83,84,85,86,87,88,89,90,91,92,93,94,95,96,97,98,99},0))))&amp;" Only")</f>
        <v>Ten Lakh Five Thousand Sixty Only</v>
      </c>
    </row>
    <row r="32" spans="1:15" ht="21">
      <c r="A32" s="266" t="s">
        <v>829</v>
      </c>
    </row>
    <row r="33" spans="1:10" ht="21">
      <c r="A33" s="266"/>
    </row>
    <row r="34" spans="1:10" ht="21">
      <c r="A34" s="266" t="s">
        <v>61</v>
      </c>
    </row>
    <row r="35" spans="1:10" ht="21">
      <c r="A35" s="266"/>
    </row>
    <row r="36" spans="1:10" ht="21">
      <c r="A36" s="266" t="s">
        <v>830</v>
      </c>
    </row>
    <row r="37" spans="1:10" ht="21">
      <c r="A37" s="266"/>
    </row>
    <row r="38" spans="1:10" ht="21">
      <c r="A38" s="266"/>
    </row>
    <row r="39" spans="1:10" ht="21">
      <c r="A39" s="266"/>
    </row>
    <row r="40" spans="1:10" ht="21">
      <c r="A40" s="266"/>
    </row>
    <row r="41" spans="1:10" ht="21">
      <c r="A41" s="266"/>
    </row>
    <row r="43" spans="1:10" ht="21">
      <c r="A43" s="340" t="s">
        <v>831</v>
      </c>
      <c r="G43" s="275"/>
    </row>
    <row r="44" spans="1:10" ht="21">
      <c r="A44" s="340" t="s">
        <v>832</v>
      </c>
      <c r="G44" s="275"/>
    </row>
    <row r="45" spans="1:10" ht="21">
      <c r="A45" s="340" t="s">
        <v>833</v>
      </c>
      <c r="G45" s="275"/>
    </row>
    <row r="46" spans="1:10" ht="18">
      <c r="A46" s="341" t="s">
        <v>834</v>
      </c>
      <c r="G46" s="1731"/>
      <c r="H46" s="1731"/>
      <c r="I46" s="1731"/>
      <c r="J46" s="1731"/>
    </row>
    <row r="47" spans="1:10" ht="18">
      <c r="A47" s="342" t="s">
        <v>835</v>
      </c>
      <c r="G47" s="1731"/>
      <c r="H47" s="1731"/>
      <c r="I47" s="1731"/>
      <c r="J47" s="1731"/>
    </row>
    <row r="48" spans="1:10" ht="18">
      <c r="A48" s="342" t="s">
        <v>836</v>
      </c>
      <c r="G48" s="342" t="s">
        <v>837</v>
      </c>
    </row>
    <row r="49" spans="1:7" ht="18">
      <c r="A49" s="342" t="s">
        <v>838</v>
      </c>
    </row>
    <row r="50" spans="1:7" ht="21">
      <c r="A50" s="342" t="s">
        <v>839</v>
      </c>
      <c r="G50" s="266" t="s">
        <v>840</v>
      </c>
    </row>
    <row r="51" spans="1:7" ht="18">
      <c r="A51" s="342" t="s">
        <v>841</v>
      </c>
    </row>
    <row r="52" spans="1:7" ht="21">
      <c r="A52" s="342" t="s">
        <v>842</v>
      </c>
      <c r="G52" s="266" t="s">
        <v>843</v>
      </c>
    </row>
    <row r="53" spans="1:7" ht="21">
      <c r="A53" s="342" t="s">
        <v>844</v>
      </c>
      <c r="G53" s="266"/>
    </row>
    <row r="54" spans="1:7" ht="21">
      <c r="A54" s="342" t="s">
        <v>845</v>
      </c>
      <c r="G54" s="266" t="s">
        <v>846</v>
      </c>
    </row>
    <row r="55" spans="1:7" ht="18">
      <c r="A55" s="342" t="s">
        <v>847</v>
      </c>
    </row>
    <row r="56" spans="1:7" ht="18">
      <c r="A56" s="342" t="s">
        <v>848</v>
      </c>
    </row>
    <row r="57" spans="1:7" ht="18">
      <c r="A57" s="342" t="s">
        <v>849</v>
      </c>
    </row>
    <row r="58" spans="1:7" ht="18">
      <c r="A58" s="342" t="s">
        <v>850</v>
      </c>
    </row>
    <row r="59" spans="1:7" ht="18">
      <c r="A59" s="342" t="s">
        <v>851</v>
      </c>
    </row>
    <row r="60" spans="1:7" ht="18">
      <c r="A60" s="342" t="s">
        <v>852</v>
      </c>
    </row>
    <row r="61" spans="1:7" ht="18">
      <c r="A61" s="342" t="s">
        <v>853</v>
      </c>
    </row>
    <row r="62" spans="1:7" ht="18">
      <c r="A62" s="342" t="s">
        <v>854</v>
      </c>
    </row>
    <row r="63" spans="1:7" ht="18">
      <c r="A63" s="342" t="s">
        <v>855</v>
      </c>
    </row>
    <row r="64" spans="1:7" ht="18">
      <c r="A64" s="342" t="s">
        <v>856</v>
      </c>
    </row>
    <row r="65" spans="1:1" ht="18">
      <c r="A65" s="276"/>
    </row>
    <row r="66" spans="1:1" ht="18">
      <c r="A66" s="276"/>
    </row>
    <row r="67" spans="1:1" ht="18">
      <c r="A67" s="276"/>
    </row>
    <row r="68" spans="1:1" ht="18">
      <c r="A68" s="276"/>
    </row>
    <row r="69" spans="1:1" ht="18">
      <c r="A69" s="276"/>
    </row>
    <row r="70" spans="1:1" ht="18">
      <c r="A70" s="276"/>
    </row>
    <row r="71" spans="1:1" ht="18">
      <c r="A71" s="276"/>
    </row>
    <row r="72" spans="1:1" ht="18">
      <c r="A72" s="276"/>
    </row>
    <row r="73" spans="1:1" ht="18">
      <c r="A73" s="276"/>
    </row>
    <row r="74" spans="1:1" ht="18">
      <c r="A74" s="276"/>
    </row>
    <row r="75" spans="1:1" ht="18">
      <c r="A75" s="276"/>
    </row>
    <row r="76" spans="1:1" ht="18">
      <c r="A76" s="274"/>
    </row>
  </sheetData>
  <mergeCells count="10">
    <mergeCell ref="G46:J47"/>
    <mergeCell ref="A1:I1"/>
    <mergeCell ref="A2:I2"/>
    <mergeCell ref="A3:I3"/>
    <mergeCell ref="A10:J10"/>
    <mergeCell ref="B11:B12"/>
    <mergeCell ref="B13:B26"/>
    <mergeCell ref="C13:C26"/>
    <mergeCell ref="D13:D15"/>
    <mergeCell ref="C27:I27"/>
  </mergeCells>
  <pageMargins left="0.70866141732283472" right="0.70866141732283472" top="0.51181102362204722" bottom="0.62992125984251968" header="0.31496062992125984" footer="0.31496062992125984"/>
  <pageSetup orientation="portrait"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dimension ref="B1:Z333"/>
  <sheetViews>
    <sheetView view="pageBreakPreview" zoomScaleNormal="90" zoomScaleSheetLayoutView="100" workbookViewId="0">
      <selection activeCell="M192" sqref="M192"/>
    </sheetView>
  </sheetViews>
  <sheetFormatPr defaultColWidth="9.109375" defaultRowHeight="21"/>
  <cols>
    <col min="1" max="2" width="4.6640625" style="625" customWidth="1"/>
    <col min="3" max="3" width="7.77734375" style="625" customWidth="1"/>
    <col min="4" max="4" width="6.44140625" style="625" customWidth="1"/>
    <col min="5" max="5" width="3.6640625" style="625" customWidth="1"/>
    <col min="6" max="6" width="5" style="625" customWidth="1"/>
    <col min="7" max="7" width="3.6640625" style="625" customWidth="1"/>
    <col min="8" max="8" width="5.44140625" style="625" customWidth="1"/>
    <col min="9" max="9" width="6.6640625" style="625" customWidth="1"/>
    <col min="10" max="10" width="5.109375" style="625" customWidth="1"/>
    <col min="11" max="11" width="5.6640625" style="625" customWidth="1"/>
    <col min="12" max="12" width="4.33203125" style="625" customWidth="1"/>
    <col min="13" max="13" width="4.109375" style="625" customWidth="1"/>
    <col min="14" max="14" width="5" style="625" customWidth="1"/>
    <col min="15" max="15" width="3.5546875" style="625" customWidth="1"/>
    <col min="16" max="16" width="3.44140625" style="625" customWidth="1"/>
    <col min="17" max="17" width="3.109375" style="625" customWidth="1"/>
    <col min="18" max="18" width="3.6640625" style="625" customWidth="1"/>
    <col min="19" max="19" width="3" style="625" customWidth="1"/>
    <col min="20" max="20" width="4.5546875" style="625" customWidth="1"/>
    <col min="21" max="21" width="3.44140625" style="625" customWidth="1"/>
    <col min="22" max="22" width="3" style="625" customWidth="1"/>
    <col min="23" max="23" width="4.88671875" style="625" customWidth="1"/>
    <col min="24" max="24" width="3.33203125" style="625" customWidth="1"/>
    <col min="25" max="16384" width="9.109375" style="625"/>
  </cols>
  <sheetData>
    <row r="1" spans="2:18">
      <c r="K1" s="626" t="str">
        <f>K139</f>
        <v>जाक्र/    सामन्य प्रशासन/अस्था  /आरआर/        /20</v>
      </c>
      <c r="L1" s="626"/>
      <c r="N1" s="690"/>
    </row>
    <row r="2" spans="2:18">
      <c r="K2" s="626" t="str">
        <f t="shared" ref="K2:M3" si="0">K140</f>
        <v>पंचायत समिती कळवण नाशिक</v>
      </c>
      <c r="P2" s="624"/>
    </row>
    <row r="3" spans="2:18">
      <c r="K3" s="690" t="str">
        <f t="shared" si="0"/>
        <v xml:space="preserve">ÊnùxÉÉÆEò </v>
      </c>
      <c r="L3" s="690"/>
      <c r="M3" s="690" t="str">
        <f t="shared" si="0"/>
        <v xml:space="preserve">   /  /20</v>
      </c>
    </row>
    <row r="4" spans="2:18">
      <c r="B4" s="625" t="s">
        <v>913</v>
      </c>
    </row>
    <row r="5" spans="2:18">
      <c r="B5" s="126" t="str">
        <f>B43</f>
        <v>¨É</v>
      </c>
      <c r="C5" s="624" t="str">
        <f>'Pension form'!C18</f>
        <v>उप मुख्य कार्यकारी अधिकारी (साप्र)</v>
      </c>
      <c r="D5" s="624"/>
      <c r="E5" s="624"/>
      <c r="F5" s="624"/>
      <c r="G5" s="624"/>
      <c r="H5" s="624"/>
    </row>
    <row r="6" spans="2:18">
      <c r="C6" s="624" t="str">
        <f>'Pension form'!D18</f>
        <v>जिल्हा परिषद ,नाशिक</v>
      </c>
      <c r="D6" s="624"/>
      <c r="E6" s="624"/>
      <c r="F6" s="624"/>
      <c r="G6" s="624"/>
      <c r="H6" s="624"/>
    </row>
    <row r="8" spans="2:18" ht="23.25" customHeight="1">
      <c r="C8" s="625" t="s">
        <v>909</v>
      </c>
      <c r="D8" s="690" t="s">
        <v>2137</v>
      </c>
    </row>
    <row r="9" spans="2:18" ht="23.25" customHeight="1">
      <c r="D9" s="624" t="str">
        <f>'Pension form'!I14</f>
        <v>सोमनाथ चटर्जी ,कक्ष अधिकारी   पंचायत समिती कळवण नाशिक</v>
      </c>
      <c r="I9" s="682"/>
      <c r="N9" s="624"/>
      <c r="R9" s="626"/>
    </row>
    <row r="10" spans="2:18">
      <c r="M10" s="626"/>
      <c r="N10" s="626"/>
      <c r="O10" s="626"/>
    </row>
    <row r="11" spans="2:18" ht="33.75" customHeight="1">
      <c r="C11" s="690" t="s">
        <v>910</v>
      </c>
      <c r="I11" s="713" t="str">
        <f>D9</f>
        <v>सोमनाथ चटर्जी ,कक्ष अधिकारी   पंचायत समिती कळवण नाशिक</v>
      </c>
      <c r="M11" s="626"/>
    </row>
    <row r="12" spans="2:18" ht="33.75" customHeight="1">
      <c r="C12" s="625" t="s">
        <v>892</v>
      </c>
      <c r="D12" s="1613">
        <f>'Pension form'!C8</f>
        <v>50191</v>
      </c>
      <c r="E12" s="1613"/>
      <c r="F12" s="1613"/>
      <c r="G12" s="690" t="s">
        <v>2937</v>
      </c>
    </row>
    <row r="13" spans="2:18" ht="33.75" customHeight="1">
      <c r="C13" s="690" t="s">
        <v>2938</v>
      </c>
    </row>
    <row r="14" spans="2:18" ht="33.75" customHeight="1">
      <c r="C14" s="690" t="s">
        <v>2939</v>
      </c>
    </row>
    <row r="15" spans="2:18" ht="33.75" customHeight="1">
      <c r="C15" s="690"/>
    </row>
    <row r="16" spans="2:18" ht="33.75" customHeight="1">
      <c r="C16" s="625" t="s">
        <v>911</v>
      </c>
    </row>
    <row r="17" spans="3:20">
      <c r="C17" s="687" t="s">
        <v>59</v>
      </c>
      <c r="E17" s="626" t="str">
        <f>'Pension form'!G4</f>
        <v>कळवण</v>
      </c>
    </row>
    <row r="19" spans="3:20">
      <c r="C19" s="57" t="s">
        <v>60</v>
      </c>
      <c r="D19" s="625" t="str">
        <f>'Pension form'!H1</f>
        <v xml:space="preserve">   /  /20</v>
      </c>
    </row>
    <row r="21" spans="3:20">
      <c r="N21" s="675" t="str">
        <f>'Pension form'!D17</f>
        <v>गट विकास अधिकारी वर्ग 1</v>
      </c>
    </row>
    <row r="22" spans="3:20">
      <c r="N22" s="675" t="str">
        <f>'Pension form'!H5</f>
        <v>पंचायत समिती</v>
      </c>
      <c r="T22" s="626" t="str">
        <f>E73</f>
        <v>कळवण</v>
      </c>
    </row>
    <row r="41" spans="2:23" ht="23.4">
      <c r="B41" s="1750" t="s">
        <v>912</v>
      </c>
      <c r="C41" s="1750"/>
      <c r="D41" s="1750"/>
      <c r="E41" s="1750"/>
      <c r="F41" s="1750"/>
      <c r="G41" s="1750"/>
      <c r="H41" s="1750"/>
      <c r="I41" s="1750"/>
      <c r="J41" s="1750"/>
      <c r="K41" s="1750"/>
      <c r="L41" s="1750"/>
      <c r="M41" s="1750"/>
      <c r="N41" s="1750"/>
      <c r="O41" s="1750"/>
      <c r="P41" s="1750"/>
      <c r="Q41" s="1750"/>
      <c r="R41" s="1750"/>
      <c r="S41" s="1750"/>
      <c r="T41" s="1750"/>
      <c r="U41" s="1750"/>
      <c r="V41" s="1750"/>
      <c r="W41" s="1750"/>
    </row>
    <row r="42" spans="2:23">
      <c r="B42" s="625" t="s">
        <v>913</v>
      </c>
    </row>
    <row r="43" spans="2:23">
      <c r="B43" s="126" t="s">
        <v>2084</v>
      </c>
      <c r="C43" s="624" t="str">
        <f>N21</f>
        <v>गट विकास अधिकारी वर्ग 1</v>
      </c>
    </row>
    <row r="44" spans="2:23">
      <c r="C44" s="624" t="str">
        <f>N22</f>
        <v>पंचायत समिती</v>
      </c>
      <c r="G44" s="626" t="str">
        <f>'Pension form'!G4</f>
        <v>कळवण</v>
      </c>
    </row>
    <row r="46" spans="2:23">
      <c r="C46" s="625" t="s">
        <v>909</v>
      </c>
      <c r="D46" s="841" t="s">
        <v>2137</v>
      </c>
    </row>
    <row r="47" spans="2:23">
      <c r="D47" s="624" t="str">
        <f>'Pension form'!I14</f>
        <v>सोमनाथ चटर्जी ,कक्ष अधिकारी   पंचायत समिती कळवण नाशिक</v>
      </c>
      <c r="I47" s="624"/>
      <c r="O47" s="624"/>
      <c r="S47" s="626"/>
    </row>
    <row r="49" spans="2:26" ht="36.75" customHeight="1">
      <c r="C49" s="432" t="s">
        <v>2085</v>
      </c>
      <c r="G49" s="713" t="str">
        <f>D47</f>
        <v>सोमनाथ चटर्जी ,कक्ष अधिकारी   पंचायत समिती कळवण नाशिक</v>
      </c>
      <c r="I49" s="624"/>
      <c r="M49" s="713"/>
      <c r="U49" s="625" t="s">
        <v>2139</v>
      </c>
      <c r="V49" s="1399">
        <f>'Pension form'!D73</f>
        <v>34700</v>
      </c>
      <c r="W49" s="1399"/>
      <c r="X49" s="1399"/>
    </row>
    <row r="50" spans="2:26" ht="36.75" customHeight="1">
      <c r="C50" s="690" t="s">
        <v>2149</v>
      </c>
    </row>
    <row r="51" spans="2:26" ht="36.75" customHeight="1">
      <c r="C51" s="690" t="s">
        <v>2148</v>
      </c>
      <c r="F51" s="1613">
        <f>D12</f>
        <v>50191</v>
      </c>
      <c r="G51" s="1613"/>
      <c r="H51" s="1613"/>
      <c r="I51" s="690" t="s">
        <v>2150</v>
      </c>
      <c r="U51" s="713" t="str">
        <f>'Pension form'!C4</f>
        <v xml:space="preserve">कक्ष अधिकारी </v>
      </c>
    </row>
    <row r="52" spans="2:26" ht="36.75" customHeight="1">
      <c r="C52" s="690" t="s">
        <v>2940</v>
      </c>
    </row>
    <row r="53" spans="2:26" ht="36.75" customHeight="1">
      <c r="C53" s="690" t="s">
        <v>2941</v>
      </c>
    </row>
    <row r="55" spans="2:26">
      <c r="P55" s="687" t="s">
        <v>914</v>
      </c>
    </row>
    <row r="58" spans="2:26">
      <c r="O58" s="1745" t="str">
        <f>D47</f>
        <v>सोमनाथ चटर्जी ,कक्ष अधिकारी   पंचायत समिती कळवण नाशिक</v>
      </c>
      <c r="P58" s="1745"/>
      <c r="Q58" s="1745"/>
      <c r="R58" s="1745"/>
      <c r="S58" s="1745"/>
      <c r="T58" s="1745"/>
      <c r="U58" s="1745"/>
      <c r="V58" s="1745"/>
      <c r="W58" s="626"/>
      <c r="X58" s="626"/>
    </row>
    <row r="59" spans="2:26">
      <c r="O59" s="1745"/>
      <c r="P59" s="1745"/>
      <c r="Q59" s="1745"/>
      <c r="R59" s="1745"/>
      <c r="S59" s="1745"/>
      <c r="T59" s="1745"/>
      <c r="U59" s="1745"/>
      <c r="V59" s="1745"/>
      <c r="W59" s="626"/>
      <c r="X59" s="626"/>
    </row>
    <row r="60" spans="2:26">
      <c r="O60" s="1745"/>
      <c r="P60" s="1745"/>
      <c r="Q60" s="1745"/>
      <c r="R60" s="1745"/>
      <c r="S60" s="1745"/>
      <c r="T60" s="1745"/>
      <c r="U60" s="1745"/>
      <c r="V60" s="1745"/>
    </row>
    <row r="61" spans="2:26">
      <c r="L61" s="626" t="str">
        <f>K1</f>
        <v>जाक्र/    सामन्य प्रशासन/अस्था  /आरआर/        /20</v>
      </c>
      <c r="M61" s="626"/>
      <c r="N61" s="626"/>
      <c r="O61" s="626"/>
      <c r="P61" s="626"/>
      <c r="Q61" s="626"/>
      <c r="R61" s="626"/>
      <c r="S61" s="626"/>
      <c r="T61" s="626"/>
      <c r="U61" s="626"/>
      <c r="V61" s="626"/>
      <c r="W61" s="626"/>
      <c r="X61" s="626"/>
      <c r="Y61" s="626"/>
      <c r="Z61" s="626"/>
    </row>
    <row r="62" spans="2:26">
      <c r="L62" s="626" t="str">
        <f>K2</f>
        <v>पंचायत समिती कळवण नाशिक</v>
      </c>
      <c r="M62" s="626"/>
      <c r="N62" s="626"/>
      <c r="O62" s="626"/>
      <c r="P62" s="626"/>
      <c r="Q62" s="626"/>
      <c r="R62" s="626"/>
      <c r="S62" s="626"/>
      <c r="T62" s="626"/>
      <c r="U62" s="626"/>
      <c r="V62" s="626"/>
      <c r="W62" s="626"/>
      <c r="X62" s="626"/>
      <c r="Y62" s="626"/>
      <c r="Z62" s="626"/>
    </row>
    <row r="63" spans="2:26">
      <c r="L63" s="626" t="str">
        <f>K3</f>
        <v xml:space="preserve">ÊnùxÉÉÆEò </v>
      </c>
      <c r="M63" s="626"/>
      <c r="N63" s="626" t="str">
        <f>M3</f>
        <v xml:space="preserve">   /  /20</v>
      </c>
      <c r="O63" s="626"/>
      <c r="P63" s="626"/>
      <c r="Q63" s="626"/>
    </row>
    <row r="64" spans="2:26">
      <c r="B64" s="687" t="s">
        <v>0</v>
      </c>
    </row>
    <row r="65" spans="2:22">
      <c r="B65" s="126" t="str">
        <f>B5</f>
        <v>¨É</v>
      </c>
      <c r="C65" s="675" t="str">
        <f>C5</f>
        <v>उप मुख्य कार्यकारी अधिकारी (साप्र)</v>
      </c>
    </row>
    <row r="66" spans="2:22">
      <c r="C66" s="675" t="str">
        <f>C6</f>
        <v>जिल्हा परिषद ,नाशिक</v>
      </c>
    </row>
    <row r="68" spans="2:22" ht="34.5" customHeight="1">
      <c r="D68" s="690" t="s">
        <v>2393</v>
      </c>
    </row>
    <row r="69" spans="2:22" ht="34.5" customHeight="1">
      <c r="C69" s="690" t="s">
        <v>2394</v>
      </c>
    </row>
    <row r="70" spans="2:22" ht="34.5" customHeight="1">
      <c r="C70" s="690" t="s">
        <v>478</v>
      </c>
    </row>
    <row r="73" spans="2:22">
      <c r="C73" s="625" t="str">
        <f>C17</f>
        <v xml:space="preserve">Ê`öEòÉhÉ </v>
      </c>
      <c r="E73" s="626" t="str">
        <f>E17</f>
        <v>कळवण</v>
      </c>
    </row>
    <row r="74" spans="2:22">
      <c r="C74" s="625" t="str">
        <f>C19</f>
        <v xml:space="preserve">ÊnùxÉÉÆEò </v>
      </c>
      <c r="D74" s="625" t="str">
        <f>D19</f>
        <v xml:space="preserve">   /  /20</v>
      </c>
    </row>
    <row r="75" spans="2:22">
      <c r="F75" s="626"/>
      <c r="G75" s="626"/>
      <c r="P75" s="675" t="str">
        <f>N21</f>
        <v>गट विकास अधिकारी वर्ग 1</v>
      </c>
      <c r="Q75" s="626"/>
      <c r="R75" s="626"/>
      <c r="S75" s="626"/>
    </row>
    <row r="76" spans="2:22">
      <c r="F76" s="626"/>
      <c r="G76" s="626"/>
      <c r="P76" s="675" t="str">
        <f>N22</f>
        <v>पंचायत समिती</v>
      </c>
      <c r="Q76" s="626"/>
      <c r="R76" s="626"/>
      <c r="S76" s="626"/>
      <c r="V76" s="626" t="str">
        <f>V110</f>
        <v>कळवण</v>
      </c>
    </row>
    <row r="77" spans="2:22">
      <c r="F77" s="626"/>
      <c r="G77" s="626"/>
      <c r="H77" s="675"/>
      <c r="I77" s="626"/>
      <c r="J77" s="626"/>
      <c r="K77" s="626"/>
    </row>
    <row r="78" spans="2:22" s="690" customFormat="1">
      <c r="F78" s="626"/>
      <c r="G78" s="626"/>
      <c r="H78" s="932"/>
      <c r="I78" s="626"/>
      <c r="J78" s="626"/>
      <c r="K78" s="626"/>
    </row>
    <row r="79" spans="2:22">
      <c r="H79" s="687"/>
    </row>
    <row r="80" spans="2:22" ht="23.4">
      <c r="H80" s="699" t="s">
        <v>915</v>
      </c>
    </row>
    <row r="81" spans="2:22">
      <c r="I81" s="687" t="s">
        <v>916</v>
      </c>
    </row>
    <row r="82" spans="2:22" ht="25.5" customHeight="1">
      <c r="D82" s="625" t="s">
        <v>2138</v>
      </c>
      <c r="P82" s="675" t="str">
        <f>'Pension form'!C2</f>
        <v xml:space="preserve">सोमनाथ चटर्जी </v>
      </c>
    </row>
    <row r="83" spans="2:22" ht="25.5" customHeight="1">
      <c r="C83" s="624" t="str">
        <f>'Pension form'!C4</f>
        <v xml:space="preserve">कक्ष अधिकारी </v>
      </c>
      <c r="F83" s="626" t="str">
        <f>'Pension form'!C5</f>
        <v>पंचायत समिती</v>
      </c>
      <c r="I83" s="624"/>
      <c r="K83" s="713" t="str">
        <f>'Pension form'!G4</f>
        <v>कळवण</v>
      </c>
      <c r="M83" s="690" t="s">
        <v>2942</v>
      </c>
    </row>
    <row r="84" spans="2:22" ht="25.5" customHeight="1">
      <c r="C84" s="690" t="s">
        <v>2953</v>
      </c>
    </row>
    <row r="85" spans="2:22">
      <c r="C85" s="625" t="s">
        <v>917</v>
      </c>
    </row>
    <row r="86" spans="2:22" ht="21.6" thickBot="1">
      <c r="C86" s="625" t="s">
        <v>918</v>
      </c>
      <c r="Q86" s="687" t="s">
        <v>919</v>
      </c>
    </row>
    <row r="87" spans="2:22">
      <c r="H87" s="691"/>
    </row>
    <row r="88" spans="2:22" ht="21.6" thickBot="1">
      <c r="H88" s="692"/>
    </row>
    <row r="89" spans="2:22">
      <c r="C89" s="693" t="str">
        <f>P75</f>
        <v>गट विकास अधिकारी वर्ग 1</v>
      </c>
      <c r="Q89" s="1744" t="str">
        <f>O58</f>
        <v>सोमनाथ चटर्जी ,कक्ष अधिकारी   पंचायत समिती कळवण नाशिक</v>
      </c>
      <c r="R89" s="1744"/>
      <c r="S89" s="1744"/>
      <c r="T89" s="1744"/>
      <c r="U89" s="1744"/>
      <c r="V89" s="1744"/>
    </row>
    <row r="90" spans="2:22">
      <c r="C90" s="693" t="str">
        <f>P76</f>
        <v>पंचायत समिती</v>
      </c>
      <c r="Q90" s="1744"/>
      <c r="R90" s="1744"/>
      <c r="S90" s="1744"/>
      <c r="T90" s="1744"/>
      <c r="U90" s="1744"/>
      <c r="V90" s="1744"/>
    </row>
    <row r="91" spans="2:22">
      <c r="J91" s="841" t="s">
        <v>817</v>
      </c>
      <c r="Q91" s="1744"/>
      <c r="R91" s="1744"/>
      <c r="S91" s="1744"/>
      <c r="T91" s="1744"/>
      <c r="U91" s="1744"/>
      <c r="V91" s="1744"/>
    </row>
    <row r="92" spans="2:22">
      <c r="B92" s="690" t="s">
        <v>2517</v>
      </c>
    </row>
    <row r="93" spans="2:22">
      <c r="B93" s="690"/>
    </row>
    <row r="94" spans="2:22">
      <c r="B94" s="625" t="s">
        <v>920</v>
      </c>
      <c r="J94" s="684"/>
      <c r="L94" s="1613">
        <f>V49</f>
        <v>34700</v>
      </c>
      <c r="M94" s="1613"/>
      <c r="N94" s="1613"/>
      <c r="O94" s="625" t="s">
        <v>80</v>
      </c>
      <c r="Q94" s="1613">
        <f>F51</f>
        <v>50191</v>
      </c>
      <c r="R94" s="1613"/>
      <c r="S94" s="1613"/>
      <c r="T94" s="1613"/>
    </row>
    <row r="95" spans="2:22">
      <c r="B95" s="625" t="s">
        <v>921</v>
      </c>
    </row>
    <row r="96" spans="2:22">
      <c r="B96" s="625" t="s">
        <v>990</v>
      </c>
      <c r="C96" s="1399">
        <f>'Pension form'!B78</f>
        <v>34700</v>
      </c>
      <c r="D96" s="1399"/>
      <c r="E96" s="625" t="s">
        <v>81</v>
      </c>
      <c r="F96" s="625" t="str">
        <f>'Pension form'!D78</f>
        <v xml:space="preserve">31/12/2002 </v>
      </c>
      <c r="M96" s="625" t="s">
        <v>992</v>
      </c>
    </row>
    <row r="97" spans="2:22">
      <c r="B97" s="625" t="s">
        <v>993</v>
      </c>
      <c r="C97" s="1399">
        <f>'Pension form'!B79</f>
        <v>37622</v>
      </c>
      <c r="D97" s="1399"/>
      <c r="E97" s="625" t="s">
        <v>81</v>
      </c>
      <c r="F97" s="625" t="str">
        <f>'Pension form'!D79</f>
        <v>31/12/2009</v>
      </c>
      <c r="M97" s="625" t="s">
        <v>995</v>
      </c>
    </row>
    <row r="98" spans="2:22">
      <c r="B98" s="625" t="s">
        <v>996</v>
      </c>
      <c r="C98" s="1399">
        <f>'Pension form'!B80</f>
        <v>40179</v>
      </c>
      <c r="D98" s="1399"/>
      <c r="E98" s="625" t="s">
        <v>81</v>
      </c>
      <c r="F98" s="1611">
        <f>'Pension form'!D80</f>
        <v>43524</v>
      </c>
      <c r="G98" s="1611"/>
      <c r="H98" s="1611"/>
      <c r="M98" s="625" t="s">
        <v>997</v>
      </c>
    </row>
    <row r="99" spans="2:22">
      <c r="B99" s="690" t="s">
        <v>2518</v>
      </c>
      <c r="C99" s="684"/>
    </row>
    <row r="100" spans="2:22">
      <c r="B100" s="690" t="s">
        <v>61</v>
      </c>
    </row>
    <row r="101" spans="2:22" ht="15.75" customHeight="1">
      <c r="E101" s="687" t="s">
        <v>922</v>
      </c>
    </row>
    <row r="102" spans="2:22" ht="15.75" customHeight="1">
      <c r="E102" s="687" t="s">
        <v>923</v>
      </c>
    </row>
    <row r="103" spans="2:22" ht="15.75" customHeight="1">
      <c r="E103" s="687" t="s">
        <v>924</v>
      </c>
    </row>
    <row r="104" spans="2:22" ht="15.75" customHeight="1">
      <c r="E104" s="687" t="s">
        <v>925</v>
      </c>
    </row>
    <row r="105" spans="2:22" ht="15.75" customHeight="1">
      <c r="E105" s="687" t="s">
        <v>926</v>
      </c>
    </row>
    <row r="106" spans="2:22" ht="15.75" customHeight="1">
      <c r="D106" s="687" t="s">
        <v>927</v>
      </c>
    </row>
    <row r="107" spans="2:22" ht="15.75" customHeight="1">
      <c r="D107" s="687" t="s">
        <v>928</v>
      </c>
    </row>
    <row r="108" spans="2:22" ht="7.5" customHeight="1"/>
    <row r="109" spans="2:22">
      <c r="Q109" s="675" t="str">
        <f>C89</f>
        <v>गट विकास अधिकारी वर्ग 1</v>
      </c>
    </row>
    <row r="110" spans="2:22">
      <c r="P110" s="675" t="str">
        <f>C90</f>
        <v>पंचायत समिती</v>
      </c>
      <c r="V110" s="626" t="str">
        <f>E73</f>
        <v>कळवण</v>
      </c>
    </row>
    <row r="111" spans="2:22">
      <c r="I111" s="841" t="s">
        <v>929</v>
      </c>
    </row>
    <row r="112" spans="2:22">
      <c r="B112" s="625" t="s">
        <v>930</v>
      </c>
    </row>
    <row r="113" spans="2:23">
      <c r="B113" s="690" t="s">
        <v>2516</v>
      </c>
    </row>
    <row r="114" spans="2:23">
      <c r="B114" s="690" t="s">
        <v>2515</v>
      </c>
    </row>
    <row r="115" spans="2:23">
      <c r="D115" s="625" t="s">
        <v>2140</v>
      </c>
      <c r="F115" s="1613">
        <f>C96</f>
        <v>34700</v>
      </c>
      <c r="G115" s="1613"/>
      <c r="H115" s="1613"/>
      <c r="I115" s="625" t="s">
        <v>80</v>
      </c>
      <c r="J115" s="1613">
        <f>F98</f>
        <v>43524</v>
      </c>
      <c r="K115" s="1613"/>
      <c r="L115" s="1613"/>
    </row>
    <row r="116" spans="2:23">
      <c r="B116" s="625" t="s">
        <v>931</v>
      </c>
    </row>
    <row r="117" spans="2:23">
      <c r="B117" s="690" t="s">
        <v>2519</v>
      </c>
    </row>
    <row r="123" spans="2:23" s="690" customFormat="1"/>
    <row r="124" spans="2:23" ht="23.4">
      <c r="J124" s="694" t="s">
        <v>75</v>
      </c>
      <c r="O124" s="624"/>
    </row>
    <row r="125" spans="2:23" ht="36.75" customHeight="1">
      <c r="C125" s="690" t="s">
        <v>614</v>
      </c>
      <c r="G125" s="624" t="str">
        <f>G148</f>
        <v>सोमनाथ चटर्जी ,कक्ष अधिकारी   पंचायत समिती कळवण नाशिक</v>
      </c>
      <c r="I125" s="624"/>
      <c r="M125" s="624"/>
      <c r="T125" s="624"/>
      <c r="W125" s="626"/>
    </row>
    <row r="126" spans="2:23" ht="36.75" customHeight="1">
      <c r="B126" s="625" t="s">
        <v>932</v>
      </c>
      <c r="J126" s="1749">
        <f>F115</f>
        <v>34700</v>
      </c>
      <c r="K126" s="1749"/>
      <c r="L126" s="625" t="s">
        <v>80</v>
      </c>
      <c r="M126" s="1752">
        <f>F98</f>
        <v>43524</v>
      </c>
      <c r="N126" s="1752"/>
      <c r="O126" s="690" t="s">
        <v>2530</v>
      </c>
      <c r="P126" s="843"/>
    </row>
    <row r="127" spans="2:23" ht="36.75" customHeight="1">
      <c r="B127" s="690" t="s">
        <v>2952</v>
      </c>
    </row>
    <row r="128" spans="2:23" ht="36.75" customHeight="1">
      <c r="C128" s="864" t="s">
        <v>2527</v>
      </c>
    </row>
    <row r="129" spans="2:24" ht="36.75" customHeight="1">
      <c r="B129" s="690" t="s">
        <v>2528</v>
      </c>
    </row>
    <row r="130" spans="2:24" ht="36.75" customHeight="1">
      <c r="B130" s="690" t="s">
        <v>2529</v>
      </c>
    </row>
    <row r="133" spans="2:24">
      <c r="C133" s="625" t="str">
        <f>C73</f>
        <v xml:space="preserve">Ê`öEòÉhÉ </v>
      </c>
      <c r="E133" s="624" t="str">
        <f>E73</f>
        <v>कळवण</v>
      </c>
    </row>
    <row r="134" spans="2:24">
      <c r="C134" s="625" t="str">
        <f>C74</f>
        <v xml:space="preserve">ÊnùxÉÉÆEò </v>
      </c>
      <c r="D134" s="625" t="str">
        <f>D74</f>
        <v xml:space="preserve">   /  /20</v>
      </c>
    </row>
    <row r="135" spans="2:24">
      <c r="Q135" s="675" t="str">
        <f>Q109</f>
        <v>गट विकास अधिकारी वर्ग 1</v>
      </c>
    </row>
    <row r="136" spans="2:24">
      <c r="P136" s="675" t="str">
        <f>P110</f>
        <v>पंचायत समिती</v>
      </c>
      <c r="V136" s="626" t="str">
        <f>V160</f>
        <v>कळवण</v>
      </c>
    </row>
    <row r="138" spans="2:24">
      <c r="B138" s="625" t="s">
        <v>933</v>
      </c>
    </row>
    <row r="139" spans="2:24">
      <c r="B139" s="687" t="s">
        <v>934</v>
      </c>
      <c r="K139" s="626" t="str">
        <f>GPF!I1</f>
        <v>जाक्र/    सामन्य प्रशासन/अस्था  /आरआर/        /20</v>
      </c>
      <c r="L139" s="626"/>
      <c r="M139" s="626"/>
      <c r="N139" s="626"/>
      <c r="O139" s="626"/>
      <c r="P139" s="626"/>
      <c r="Q139" s="626"/>
      <c r="R139" s="626"/>
      <c r="S139" s="626"/>
      <c r="T139" s="626"/>
      <c r="U139" s="626"/>
      <c r="V139" s="626"/>
      <c r="W139" s="626"/>
      <c r="X139" s="626"/>
    </row>
    <row r="140" spans="2:24">
      <c r="K140" s="626" t="str">
        <f>GPF!I2</f>
        <v>पंचायत समिती कळवण नाशिक</v>
      </c>
      <c r="L140" s="626"/>
      <c r="M140" s="626"/>
      <c r="N140" s="626"/>
      <c r="O140" s="626"/>
      <c r="P140" s="626"/>
      <c r="Q140" s="626"/>
      <c r="R140" s="626"/>
      <c r="S140" s="626"/>
      <c r="T140" s="626"/>
      <c r="U140" s="626"/>
      <c r="V140" s="626"/>
      <c r="W140" s="626"/>
      <c r="X140" s="626"/>
    </row>
    <row r="141" spans="2:24">
      <c r="K141" s="690" t="str">
        <f>GPF!I3</f>
        <v xml:space="preserve">ÊnùxÉÉÆEò </v>
      </c>
      <c r="L141" s="690"/>
      <c r="M141" s="690" t="str">
        <f>GPF!K3</f>
        <v xml:space="preserve">   /  /20</v>
      </c>
      <c r="N141" s="690"/>
      <c r="O141" s="690"/>
    </row>
    <row r="142" spans="2:24">
      <c r="B142" s="687" t="s">
        <v>0</v>
      </c>
    </row>
    <row r="143" spans="2:24" ht="23.4">
      <c r="B143" s="946" t="str">
        <f>B5</f>
        <v>¨É</v>
      </c>
      <c r="C143" s="675" t="str">
        <f>C65</f>
        <v>उप मुख्य कार्यकारी अधिकारी (साप्र)</v>
      </c>
    </row>
    <row r="144" spans="2:24">
      <c r="C144" s="675" t="str">
        <f>C66</f>
        <v>जिल्हा परिषद ,नाशिक</v>
      </c>
    </row>
    <row r="146" spans="2:25">
      <c r="D146" s="625" t="s">
        <v>2141</v>
      </c>
      <c r="G146" s="1613">
        <f>D12</f>
        <v>50191</v>
      </c>
      <c r="H146" s="1613"/>
      <c r="I146" s="1613"/>
      <c r="K146" s="625" t="s">
        <v>935</v>
      </c>
    </row>
    <row r="148" spans="2:25" ht="26.25" customHeight="1">
      <c r="B148" s="625" t="s">
        <v>2136</v>
      </c>
      <c r="G148" s="624" t="str">
        <f>'Pension form'!I14</f>
        <v>सोमनाथ चटर्जी ,कक्ष अधिकारी   पंचायत समिती कळवण नाशिक</v>
      </c>
      <c r="H148" s="624"/>
      <c r="L148" s="624"/>
      <c r="U148" s="624"/>
    </row>
    <row r="149" spans="2:25" ht="26.25" customHeight="1">
      <c r="B149" s="432" t="s">
        <v>936</v>
      </c>
      <c r="C149" s="432" t="s">
        <v>2086</v>
      </c>
      <c r="M149" s="1399">
        <f>'Pension form'!C6</f>
        <v>29000</v>
      </c>
      <c r="N149" s="1399"/>
      <c r="O149" s="1399"/>
      <c r="P149" s="690" t="s">
        <v>2389</v>
      </c>
      <c r="U149" s="690" t="s">
        <v>2390</v>
      </c>
      <c r="V149" s="1613">
        <f>G146</f>
        <v>50191</v>
      </c>
      <c r="W149" s="1613"/>
      <c r="X149" s="1613"/>
      <c r="Y149" s="712"/>
    </row>
    <row r="150" spans="2:25" ht="26.25" customHeight="1">
      <c r="B150" s="625" t="s">
        <v>937</v>
      </c>
      <c r="K150" s="945" t="str">
        <f>G148</f>
        <v>सोमनाथ चटर्जी ,कक्ष अधिकारी   पंचायत समिती कळवण नाशिक</v>
      </c>
      <c r="O150" s="696"/>
    </row>
    <row r="151" spans="2:25" ht="26.25" customHeight="1">
      <c r="B151" s="690" t="s">
        <v>2391</v>
      </c>
      <c r="C151" s="690"/>
      <c r="D151" s="1399">
        <f>V149</f>
        <v>50191</v>
      </c>
      <c r="E151" s="1399"/>
      <c r="F151" s="690" t="s">
        <v>2392</v>
      </c>
      <c r="G151" s="690"/>
      <c r="H151" s="690"/>
      <c r="I151" s="690"/>
      <c r="J151" s="690"/>
      <c r="K151" s="690"/>
      <c r="P151" s="690" t="s">
        <v>2935</v>
      </c>
    </row>
    <row r="152" spans="2:25" ht="26.25" customHeight="1">
      <c r="B152" s="690" t="s">
        <v>2934</v>
      </c>
      <c r="P152" s="690" t="s">
        <v>2936</v>
      </c>
    </row>
    <row r="153" spans="2:25" ht="26.25" customHeight="1">
      <c r="B153" s="690" t="s">
        <v>2945</v>
      </c>
      <c r="F153" s="1399">
        <f>V149</f>
        <v>50191</v>
      </c>
      <c r="G153" s="1399"/>
      <c r="H153" s="1399"/>
      <c r="I153" s="690" t="s">
        <v>2943</v>
      </c>
      <c r="K153" s="690"/>
      <c r="L153" s="690"/>
      <c r="M153" s="690"/>
    </row>
    <row r="154" spans="2:25" ht="26.25" customHeight="1">
      <c r="B154" s="690" t="s">
        <v>2944</v>
      </c>
    </row>
    <row r="155" spans="2:25" ht="26.25" customHeight="1"/>
    <row r="157" spans="2:25">
      <c r="B157" s="625" t="str">
        <f>C133</f>
        <v xml:space="preserve">Ê`öEòÉhÉ </v>
      </c>
      <c r="D157" s="626" t="str">
        <f>E133</f>
        <v>कळवण</v>
      </c>
    </row>
    <row r="158" spans="2:25">
      <c r="B158" s="625" t="str">
        <f>C134</f>
        <v xml:space="preserve">ÊnùxÉÉÆEò </v>
      </c>
      <c r="D158" s="625" t="str">
        <f>D134</f>
        <v xml:space="preserve">   /  /20</v>
      </c>
    </row>
    <row r="159" spans="2:25">
      <c r="Q159" s="675" t="str">
        <f>Q135</f>
        <v>गट विकास अधिकारी वर्ग 1</v>
      </c>
    </row>
    <row r="160" spans="2:25">
      <c r="P160" s="675" t="str">
        <f>P136</f>
        <v>पंचायत समिती</v>
      </c>
      <c r="V160" s="626" t="str">
        <f>U195</f>
        <v>कळवण</v>
      </c>
    </row>
    <row r="161" spans="2:19" ht="25.2">
      <c r="I161" s="1751" t="s">
        <v>938</v>
      </c>
      <c r="J161" s="1751"/>
      <c r="K161" s="1751"/>
      <c r="L161" s="1751"/>
      <c r="M161" s="1751"/>
      <c r="N161" s="1751"/>
      <c r="O161" s="1751"/>
      <c r="P161" s="1751"/>
    </row>
    <row r="163" spans="2:19">
      <c r="B163" s="625" t="s">
        <v>939</v>
      </c>
      <c r="G163" s="626" t="str">
        <f>'Pension form'!C2</f>
        <v xml:space="preserve">सोमनाथ चटर्जी </v>
      </c>
    </row>
    <row r="165" spans="2:19">
      <c r="B165" s="625" t="s">
        <v>940</v>
      </c>
      <c r="G165" s="624" t="str">
        <f>'Pension form'!C4</f>
        <v xml:space="preserve">कक्ष अधिकारी </v>
      </c>
      <c r="J165" s="921" t="str">
        <f>'Pension form'!I12</f>
        <v>पंचायत समिती कळवण तालुका कळवण जिल्हा नाशिक</v>
      </c>
      <c r="L165" s="626"/>
      <c r="N165" s="626"/>
      <c r="P165" s="626"/>
      <c r="Q165" s="626"/>
      <c r="R165" s="626"/>
      <c r="S165" s="626"/>
    </row>
    <row r="167" spans="2:19">
      <c r="B167" s="625" t="s">
        <v>941</v>
      </c>
      <c r="I167" s="1613">
        <f>M149</f>
        <v>29000</v>
      </c>
      <c r="J167" s="1613"/>
      <c r="K167" s="1613"/>
      <c r="L167" s="1613"/>
    </row>
    <row r="169" spans="2:19">
      <c r="B169" s="625" t="s">
        <v>942</v>
      </c>
      <c r="G169" s="685"/>
      <c r="H169" s="685"/>
      <c r="I169" s="1613">
        <f>'Pension form'!C7</f>
        <v>38047</v>
      </c>
      <c r="J169" s="1613"/>
      <c r="K169" s="1613"/>
    </row>
    <row r="171" spans="2:19">
      <c r="B171" s="625" t="s">
        <v>943</v>
      </c>
      <c r="I171" s="1748">
        <f>'Pension form'!D73</f>
        <v>34700</v>
      </c>
      <c r="J171" s="1748"/>
    </row>
    <row r="173" spans="2:19">
      <c r="B173" s="625" t="s">
        <v>944</v>
      </c>
    </row>
    <row r="174" spans="2:19">
      <c r="B174" s="625" t="str">
        <f t="shared" ref="B174:C176" si="1">B96</f>
        <v xml:space="preserve"> +) ÊnùxÉÉÆEò</v>
      </c>
      <c r="C174" s="1613">
        <f t="shared" si="1"/>
        <v>34700</v>
      </c>
      <c r="D174" s="1613"/>
      <c r="E174" s="625" t="str">
        <f t="shared" ref="E174:F176" si="2">E96</f>
        <v xml:space="preserve">iÉä </v>
      </c>
      <c r="F174" s="625" t="str">
        <f t="shared" si="2"/>
        <v xml:space="preserve">31/12/2002 </v>
      </c>
      <c r="I174" s="625" t="str">
        <f>M96</f>
        <v>{ÉÉ´ÉäiÉÉä ®úCEò¨É ¯û 30/- |É¨ÉÉhÉä</v>
      </c>
    </row>
    <row r="175" spans="2:19">
      <c r="B175" s="625" t="str">
        <f t="shared" si="1"/>
        <v xml:space="preserve"> ¤É) ÊnùxÉÉÆEò</v>
      </c>
      <c r="C175" s="1613">
        <f t="shared" si="1"/>
        <v>37622</v>
      </c>
      <c r="D175" s="1613"/>
      <c r="E175" s="625" t="str">
        <f t="shared" si="2"/>
        <v xml:space="preserve">iÉä </v>
      </c>
      <c r="F175" s="625" t="str">
        <f t="shared" si="2"/>
        <v>31/12/2009</v>
      </c>
      <c r="I175" s="625" t="str">
        <f>M97</f>
        <v>{ÉÉ´ÉäiÉÉä ®úCEò¨É ¯û 60/- |É¨ÉÉhÉä</v>
      </c>
    </row>
    <row r="176" spans="2:19">
      <c r="B176" s="625" t="str">
        <f t="shared" si="1"/>
        <v xml:space="preserve"> Eò) ÊnùxÉÉÆEò</v>
      </c>
      <c r="C176" s="1613">
        <f t="shared" si="1"/>
        <v>40179</v>
      </c>
      <c r="D176" s="1613"/>
      <c r="E176" s="625" t="str">
        <f t="shared" si="2"/>
        <v xml:space="preserve">iÉä </v>
      </c>
      <c r="F176" s="1399">
        <f t="shared" si="2"/>
        <v>43524</v>
      </c>
      <c r="G176" s="1399"/>
      <c r="H176" s="1399"/>
      <c r="I176" s="625" t="str">
        <f>M98</f>
        <v>{ÉÉ´ÉäiÉÉä ®úCEò¨É ¯û 120/- |É¨ÉÉhÉä</v>
      </c>
    </row>
    <row r="177" spans="2:16">
      <c r="B177" s="432" t="s">
        <v>945</v>
      </c>
      <c r="N177" s="1399">
        <f>F176</f>
        <v>43524</v>
      </c>
      <c r="O177" s="1399"/>
      <c r="P177" s="1399"/>
    </row>
    <row r="178" spans="2:16">
      <c r="B178" s="625" t="s">
        <v>946</v>
      </c>
      <c r="N178" s="625" t="s">
        <v>947</v>
      </c>
    </row>
    <row r="179" spans="2:16">
      <c r="B179" s="625" t="s">
        <v>2142</v>
      </c>
      <c r="K179" s="690" t="s">
        <v>2147</v>
      </c>
    </row>
    <row r="180" spans="2:16">
      <c r="B180" s="625" t="s">
        <v>948</v>
      </c>
      <c r="K180" s="625" t="str">
        <f>N178</f>
        <v>½þÉäªÉ</v>
      </c>
    </row>
    <row r="182" spans="2:16">
      <c r="B182" s="625" t="s">
        <v>949</v>
      </c>
      <c r="J182" s="625" t="str">
        <f>K179</f>
        <v>¨É´É¤ÉÉEò/+ÉºlÉÉ/+É®ú+É®ú/   /    Ênù-   /  /</v>
      </c>
    </row>
    <row r="184" spans="2:16">
      <c r="B184" s="625" t="s">
        <v>950</v>
      </c>
    </row>
    <row r="186" spans="2:16">
      <c r="B186" s="625" t="s">
        <v>951</v>
      </c>
    </row>
    <row r="188" spans="2:16">
      <c r="B188" s="625" t="s">
        <v>952</v>
      </c>
    </row>
    <row r="189" spans="2:16">
      <c r="E189" s="625" t="s">
        <v>953</v>
      </c>
    </row>
    <row r="192" spans="2:16">
      <c r="B192" s="625" t="str">
        <f>B157</f>
        <v xml:space="preserve">Ê`öEòÉhÉ </v>
      </c>
      <c r="D192" s="626" t="str">
        <f>D157</f>
        <v>कळवण</v>
      </c>
    </row>
    <row r="193" spans="2:23">
      <c r="B193" s="625" t="str">
        <f>B158</f>
        <v xml:space="preserve">ÊnùxÉÉÆEò </v>
      </c>
      <c r="C193" s="625" t="str">
        <f>D158</f>
        <v xml:space="preserve">   /  /20</v>
      </c>
    </row>
    <row r="194" spans="2:23">
      <c r="P194" s="693" t="str">
        <f>Q159</f>
        <v>गट विकास अधिकारी वर्ग 1</v>
      </c>
    </row>
    <row r="195" spans="2:23">
      <c r="O195" s="693" t="str">
        <f>P160</f>
        <v>पंचायत समिती</v>
      </c>
      <c r="U195" s="626" t="str">
        <f>V110</f>
        <v>कळवण</v>
      </c>
    </row>
    <row r="205" spans="2:23" ht="27.6">
      <c r="B205" s="1747" t="s">
        <v>75</v>
      </c>
      <c r="C205" s="1747"/>
      <c r="D205" s="1747"/>
      <c r="E205" s="1747"/>
      <c r="F205" s="1747"/>
      <c r="G205" s="1747"/>
      <c r="H205" s="1747"/>
      <c r="I205" s="1747"/>
      <c r="J205" s="1747"/>
      <c r="K205" s="1747"/>
      <c r="L205" s="1747"/>
      <c r="M205" s="1747"/>
      <c r="N205" s="1747"/>
      <c r="O205" s="1747"/>
      <c r="P205" s="1747"/>
      <c r="Q205" s="1747"/>
      <c r="R205" s="1747"/>
      <c r="S205" s="1747"/>
      <c r="T205" s="1747"/>
      <c r="U205" s="1747"/>
    </row>
    <row r="206" spans="2:23">
      <c r="B206" s="625" t="s">
        <v>954</v>
      </c>
    </row>
    <row r="207" spans="2:23">
      <c r="B207" s="690" t="s">
        <v>2397</v>
      </c>
      <c r="G207" s="624" t="str">
        <f>G148</f>
        <v>सोमनाथ चटर्जी ,कक्ष अधिकारी   पंचायत समिती कळवण नाशिक</v>
      </c>
      <c r="K207" s="624"/>
      <c r="S207" s="624"/>
      <c r="W207" s="626"/>
    </row>
    <row r="208" spans="2:23">
      <c r="B208" s="690" t="s">
        <v>2396</v>
      </c>
    </row>
    <row r="210" spans="2:21">
      <c r="B210" s="625" t="s">
        <v>955</v>
      </c>
      <c r="H210" s="624" t="str">
        <f>G207</f>
        <v>सोमनाथ चटर्जी ,कक्ष अधिकारी   पंचायत समिती कळवण नाशिक</v>
      </c>
      <c r="L210" s="624"/>
      <c r="S210" s="624"/>
    </row>
    <row r="211" spans="2:21">
      <c r="B211" s="625" t="s">
        <v>956</v>
      </c>
    </row>
    <row r="212" spans="2:21">
      <c r="B212" s="625" t="s">
        <v>957</v>
      </c>
    </row>
    <row r="213" spans="2:21">
      <c r="B213" s="625" t="s">
        <v>958</v>
      </c>
    </row>
    <row r="214" spans="2:21">
      <c r="B214" s="690" t="s">
        <v>2395</v>
      </c>
      <c r="G214" s="688"/>
    </row>
    <row r="215" spans="2:21">
      <c r="B215" s="690" t="s">
        <v>2345</v>
      </c>
      <c r="I215" s="624"/>
    </row>
    <row r="216" spans="2:21">
      <c r="B216" s="690" t="s">
        <v>2398</v>
      </c>
      <c r="C216" s="624" t="str">
        <f>H210</f>
        <v>सोमनाथ चटर्जी ,कक्ष अधिकारी   पंचायत समिती कळवण नाशिक</v>
      </c>
      <c r="G216" s="624"/>
      <c r="M216" s="624"/>
      <c r="R216" s="625" t="s">
        <v>960</v>
      </c>
    </row>
    <row r="217" spans="2:21">
      <c r="B217" s="625" t="s">
        <v>961</v>
      </c>
      <c r="E217" s="1398">
        <f>I171</f>
        <v>34700</v>
      </c>
      <c r="F217" s="1398"/>
      <c r="G217" s="1398"/>
      <c r="H217" s="625" t="s">
        <v>962</v>
      </c>
    </row>
    <row r="218" spans="2:21">
      <c r="B218" s="625" t="s">
        <v>963</v>
      </c>
    </row>
    <row r="219" spans="2:21">
      <c r="B219" s="625" t="s">
        <v>964</v>
      </c>
    </row>
    <row r="220" spans="2:21">
      <c r="B220" s="690" t="s">
        <v>2388</v>
      </c>
    </row>
    <row r="221" spans="2:21">
      <c r="B221" s="625" t="str">
        <f>B192:B192</f>
        <v xml:space="preserve">Ê`öEòÉhÉ </v>
      </c>
      <c r="D221" s="432" t="str">
        <f>D192:D192</f>
        <v>कळवण</v>
      </c>
    </row>
    <row r="222" spans="2:21">
      <c r="B222" s="625" t="str">
        <f>B193:B193</f>
        <v xml:space="preserve">ÊnùxÉÉÆEò </v>
      </c>
      <c r="D222" s="625" t="str">
        <f>C193:C193</f>
        <v xml:space="preserve">   /  /20</v>
      </c>
      <c r="P222" s="675" t="str">
        <f>P194</f>
        <v>गट विकास अधिकारी वर्ग 1</v>
      </c>
    </row>
    <row r="223" spans="2:21">
      <c r="O223" s="675" t="str">
        <f>O195</f>
        <v>पंचायत समिती</v>
      </c>
      <c r="U223" s="626" t="str">
        <f>U195</f>
        <v>कळवण</v>
      </c>
    </row>
    <row r="224" spans="2:21">
      <c r="B224" s="625" t="s">
        <v>965</v>
      </c>
    </row>
    <row r="225" spans="2:20" ht="25.8">
      <c r="B225" s="1746" t="s">
        <v>966</v>
      </c>
      <c r="C225" s="1746"/>
      <c r="D225" s="1746"/>
      <c r="E225" s="1746"/>
      <c r="F225" s="1746"/>
      <c r="G225" s="1746"/>
      <c r="H225" s="1746"/>
      <c r="I225" s="1746"/>
      <c r="J225" s="1746"/>
      <c r="K225" s="1746"/>
      <c r="L225" s="1746"/>
      <c r="M225" s="1746"/>
      <c r="N225" s="1746"/>
      <c r="O225" s="1746"/>
      <c r="P225" s="1746"/>
      <c r="Q225" s="1746"/>
      <c r="R225" s="1746"/>
      <c r="S225" s="1746"/>
    </row>
    <row r="226" spans="2:20">
      <c r="B226" s="625" t="s">
        <v>967</v>
      </c>
    </row>
    <row r="227" spans="2:20">
      <c r="B227" s="625" t="s">
        <v>968</v>
      </c>
      <c r="D227" s="625" t="s">
        <v>969</v>
      </c>
    </row>
    <row r="228" spans="2:20">
      <c r="B228" s="625" t="s">
        <v>970</v>
      </c>
    </row>
    <row r="229" spans="2:20">
      <c r="B229" s="625" t="str">
        <f>B174</f>
        <v xml:space="preserve"> +) ÊnùxÉÉÆEò</v>
      </c>
      <c r="C229" s="1399">
        <f>C174</f>
        <v>34700</v>
      </c>
      <c r="D229" s="1399"/>
      <c r="F229" s="684" t="str">
        <f t="shared" ref="F229:G231" si="3">E174</f>
        <v xml:space="preserve">iÉä </v>
      </c>
      <c r="G229" s="684" t="str">
        <f t="shared" si="3"/>
        <v xml:space="preserve">31/12/2002 </v>
      </c>
      <c r="H229" s="684"/>
      <c r="J229" s="684" t="str">
        <f>I174</f>
        <v>{ÉÉ´ÉäiÉÉä ®úCEò¨É ¯û 30/- |É¨ÉÉhÉä</v>
      </c>
    </row>
    <row r="230" spans="2:20">
      <c r="B230" s="625" t="str">
        <f t="shared" ref="B230:C231" si="4">B175</f>
        <v xml:space="preserve"> ¤É) ÊnùxÉÉÆEò</v>
      </c>
      <c r="C230" s="1399">
        <f t="shared" si="4"/>
        <v>37622</v>
      </c>
      <c r="D230" s="1399"/>
      <c r="F230" s="684" t="str">
        <f t="shared" si="3"/>
        <v xml:space="preserve">iÉä </v>
      </c>
      <c r="G230" s="684" t="str">
        <f t="shared" si="3"/>
        <v>31/12/2009</v>
      </c>
      <c r="J230" s="684" t="str">
        <f>I175</f>
        <v>{ÉÉ´ÉäiÉÉä ®úCEò¨É ¯û 60/- |É¨ÉÉhÉä</v>
      </c>
    </row>
    <row r="231" spans="2:20">
      <c r="B231" s="625" t="str">
        <f t="shared" si="4"/>
        <v xml:space="preserve"> Eò) ÊnùxÉÉÆEò</v>
      </c>
      <c r="C231" s="1399">
        <f t="shared" si="4"/>
        <v>40179</v>
      </c>
      <c r="D231" s="1399"/>
      <c r="F231" s="684" t="str">
        <f t="shared" si="3"/>
        <v xml:space="preserve">iÉä </v>
      </c>
      <c r="G231" s="1748">
        <f t="shared" si="3"/>
        <v>43524</v>
      </c>
      <c r="H231" s="1748"/>
      <c r="I231" s="1748"/>
      <c r="J231" s="684" t="str">
        <f>I176</f>
        <v>{ÉÉ´ÉäiÉÉä ®úCEò¨É ¯û 120/- |É¨ÉÉhÉä</v>
      </c>
    </row>
    <row r="232" spans="2:20">
      <c r="F232" s="1536" t="s">
        <v>971</v>
      </c>
      <c r="G232" s="1536"/>
      <c r="H232" s="687" t="s">
        <v>972</v>
      </c>
      <c r="I232" s="687" t="s">
        <v>385</v>
      </c>
      <c r="J232" s="687"/>
    </row>
    <row r="233" spans="2:20">
      <c r="B233" s="625" t="s">
        <v>973</v>
      </c>
      <c r="F233" s="687"/>
      <c r="G233" s="687"/>
      <c r="I233" s="687"/>
      <c r="J233" s="687"/>
      <c r="K233" s="687">
        <v>2</v>
      </c>
    </row>
    <row r="235" spans="2:20">
      <c r="B235" s="625" t="s">
        <v>974</v>
      </c>
      <c r="F235" s="625" t="s">
        <v>975</v>
      </c>
    </row>
    <row r="236" spans="2:20">
      <c r="B236" s="624" t="str">
        <f>C216</f>
        <v>सोमनाथ चटर्जी ,कक्ष अधिकारी   पंचायत समिती कळवण नाशिक</v>
      </c>
      <c r="F236" s="624"/>
      <c r="L236" s="624"/>
      <c r="M236" s="690" t="s">
        <v>2385</v>
      </c>
    </row>
    <row r="237" spans="2:20">
      <c r="B237" s="690" t="s">
        <v>2386</v>
      </c>
      <c r="K237" s="625" t="str">
        <f>F235</f>
        <v xml:space="preserve"> +IÉ®úÒ ¯û </v>
      </c>
      <c r="T237" s="625" t="s">
        <v>976</v>
      </c>
    </row>
    <row r="240" spans="2:20">
      <c r="B240" s="625" t="str">
        <f>B221</f>
        <v xml:space="preserve">Ê`öEòÉhÉ </v>
      </c>
      <c r="D240" s="624" t="str">
        <f>D221</f>
        <v>कळवण</v>
      </c>
    </row>
    <row r="241" spans="2:22">
      <c r="B241" s="625" t="str">
        <f>B222</f>
        <v xml:space="preserve">ÊnùxÉÉÆEò </v>
      </c>
      <c r="D241" s="625" t="str">
        <f>D222</f>
        <v xml:space="preserve">   /  /20</v>
      </c>
    </row>
    <row r="242" spans="2:22">
      <c r="Q242" s="675" t="str">
        <f>P222</f>
        <v>गट विकास अधिकारी वर्ग 1</v>
      </c>
    </row>
    <row r="243" spans="2:22">
      <c r="P243" s="675" t="str">
        <f>O223</f>
        <v>पंचायत समिती</v>
      </c>
      <c r="V243" s="626">
        <f>P2</f>
        <v>0</v>
      </c>
    </row>
    <row r="244" spans="2:22">
      <c r="H244" s="626"/>
    </row>
    <row r="245" spans="2:22">
      <c r="H245" s="626"/>
    </row>
    <row r="246" spans="2:22">
      <c r="H246" s="626"/>
    </row>
    <row r="247" spans="2:22">
      <c r="H247" s="626"/>
    </row>
    <row r="248" spans="2:22" ht="23.4">
      <c r="I248" s="694" t="s">
        <v>75</v>
      </c>
    </row>
    <row r="249" spans="2:22" ht="37.5" customHeight="1">
      <c r="B249" s="690" t="s">
        <v>2946</v>
      </c>
      <c r="G249" s="626" t="str">
        <f>B236</f>
        <v>सोमनाथ चटर्जी ,कक्ष अधिकारी   पंचायत समिती कळवण नाशिक</v>
      </c>
      <c r="N249" s="626"/>
    </row>
    <row r="250" spans="2:22" ht="37.5" customHeight="1">
      <c r="B250" s="625" t="s">
        <v>932</v>
      </c>
      <c r="J250" s="1399">
        <f>J126</f>
        <v>34700</v>
      </c>
      <c r="K250" s="1399"/>
      <c r="L250" s="686"/>
      <c r="M250" s="625" t="s">
        <v>80</v>
      </c>
      <c r="N250" s="1399">
        <f>M126</f>
        <v>43524</v>
      </c>
      <c r="O250" s="1399"/>
      <c r="P250" s="1399"/>
      <c r="Q250" s="690" t="s">
        <v>2143</v>
      </c>
    </row>
    <row r="251" spans="2:22" ht="37.5" customHeight="1">
      <c r="B251" s="690" t="s">
        <v>2951</v>
      </c>
    </row>
    <row r="252" spans="2:22" ht="37.5" customHeight="1">
      <c r="B252" s="690" t="s">
        <v>2947</v>
      </c>
    </row>
    <row r="253" spans="2:22" ht="37.5" customHeight="1">
      <c r="B253" s="690" t="s">
        <v>2948</v>
      </c>
    </row>
    <row r="254" spans="2:22" ht="37.5" customHeight="1">
      <c r="B254" s="690" t="s">
        <v>2949</v>
      </c>
    </row>
    <row r="257" spans="2:22">
      <c r="B257" s="625" t="str">
        <f>B240</f>
        <v xml:space="preserve">Ê`öEòÉhÉ </v>
      </c>
      <c r="D257" s="626" t="str">
        <f>D240</f>
        <v>कळवण</v>
      </c>
    </row>
    <row r="258" spans="2:22">
      <c r="B258" s="625" t="str">
        <f>B241</f>
        <v xml:space="preserve">ÊnùxÉÉÆEò </v>
      </c>
      <c r="D258" s="625" t="str">
        <f>D241</f>
        <v xml:space="preserve">   /  /20</v>
      </c>
    </row>
    <row r="259" spans="2:22">
      <c r="Q259" s="675" t="str">
        <f>Q242</f>
        <v>गट विकास अधिकारी वर्ग 1</v>
      </c>
    </row>
    <row r="260" spans="2:22">
      <c r="P260" s="675" t="str">
        <f>P243</f>
        <v>पंचायत समिती</v>
      </c>
      <c r="V260" s="626">
        <f>V243</f>
        <v>0</v>
      </c>
    </row>
    <row r="262" spans="2:22">
      <c r="B262" s="625" t="s">
        <v>933</v>
      </c>
    </row>
    <row r="263" spans="2:22" ht="22.2">
      <c r="C263" s="697"/>
      <c r="D263" s="697"/>
      <c r="E263" s="697" t="s">
        <v>977</v>
      </c>
      <c r="G263" s="697"/>
      <c r="H263" s="697"/>
      <c r="I263" s="697"/>
      <c r="J263" s="695"/>
      <c r="K263" s="690"/>
      <c r="L263" s="690"/>
      <c r="M263" s="690"/>
      <c r="N263" s="690"/>
      <c r="O263" s="690"/>
      <c r="P263" s="690"/>
      <c r="Q263" s="690"/>
      <c r="R263" s="690"/>
    </row>
    <row r="265" spans="2:22">
      <c r="B265" s="625" t="s">
        <v>978</v>
      </c>
      <c r="G265" s="689" t="s">
        <v>979</v>
      </c>
      <c r="L265" s="625" t="s">
        <v>980</v>
      </c>
    </row>
    <row r="266" spans="2:22">
      <c r="B266" s="625" t="s">
        <v>975</v>
      </c>
      <c r="C266" s="625" t="s">
        <v>981</v>
      </c>
      <c r="G266" s="1753" t="s">
        <v>982</v>
      </c>
      <c r="H266" s="1753"/>
      <c r="I266" s="1753"/>
      <c r="J266" s="1753"/>
      <c r="K266" s="1753"/>
      <c r="L266" s="1753"/>
      <c r="M266" s="1753"/>
      <c r="N266" s="1753"/>
    </row>
    <row r="269" spans="2:22">
      <c r="B269" s="625" t="s">
        <v>983</v>
      </c>
    </row>
    <row r="273" spans="2:19">
      <c r="O273" s="625" t="s">
        <v>984</v>
      </c>
    </row>
    <row r="274" spans="2:19" ht="23.4">
      <c r="H274" s="699" t="s">
        <v>985</v>
      </c>
      <c r="I274" s="690"/>
      <c r="J274" s="690"/>
      <c r="K274" s="690"/>
      <c r="L274" s="690"/>
      <c r="M274" s="690"/>
      <c r="N274" s="690"/>
      <c r="O274" s="690"/>
    </row>
    <row r="275" spans="2:19" ht="23.4">
      <c r="J275" s="694" t="s">
        <v>75</v>
      </c>
    </row>
    <row r="276" spans="2:19" ht="30.75" customHeight="1">
      <c r="B276" s="698" t="s">
        <v>614</v>
      </c>
      <c r="H276" s="624" t="str">
        <f>G249</f>
        <v>सोमनाथ चटर्जी ,कक्ष अधिकारी   पंचायत समिती कळवण नाशिक</v>
      </c>
      <c r="N276" s="626"/>
    </row>
    <row r="277" spans="2:19" ht="30.75" customHeight="1">
      <c r="B277" s="690" t="s">
        <v>2514</v>
      </c>
    </row>
    <row r="278" spans="2:19" ht="30.75" customHeight="1"/>
    <row r="279" spans="2:19" ht="30.75" customHeight="1">
      <c r="C279" s="698" t="s">
        <v>2522</v>
      </c>
    </row>
    <row r="280" spans="2:19" ht="30.75" customHeight="1">
      <c r="B280" s="690" t="s">
        <v>2521</v>
      </c>
    </row>
    <row r="282" spans="2:19">
      <c r="C282" s="625" t="str">
        <f>B257:B257</f>
        <v xml:space="preserve">Ê`öEòÉhÉ </v>
      </c>
      <c r="E282" s="626" t="str">
        <f>D257:D257</f>
        <v>कळवण</v>
      </c>
    </row>
    <row r="283" spans="2:19">
      <c r="C283" s="625" t="str">
        <f>B258:B258</f>
        <v xml:space="preserve">ÊnùxÉÉÆEò </v>
      </c>
      <c r="D283" s="625" t="str">
        <f>D258:D258</f>
        <v xml:space="preserve">   /  /20</v>
      </c>
    </row>
    <row r="284" spans="2:19">
      <c r="N284" s="675" t="str">
        <f>Q259</f>
        <v>गट विकास अधिकारी वर्ग 1</v>
      </c>
    </row>
    <row r="285" spans="2:19">
      <c r="M285" s="675" t="str">
        <f>P260</f>
        <v>पंचायत समिती</v>
      </c>
      <c r="S285" s="626" t="str">
        <f>'Pension form'!G4</f>
        <v>कळवण</v>
      </c>
    </row>
    <row r="287" spans="2:19">
      <c r="B287" s="625" t="s">
        <v>933</v>
      </c>
    </row>
    <row r="288" spans="2:19" ht="22.2">
      <c r="C288" s="697"/>
      <c r="D288" s="697"/>
      <c r="E288" s="697"/>
      <c r="G288" s="697"/>
      <c r="H288" s="697"/>
      <c r="I288" s="697" t="s">
        <v>2146</v>
      </c>
      <c r="J288" s="695"/>
      <c r="K288" s="690"/>
      <c r="L288" s="690"/>
      <c r="M288" s="690"/>
      <c r="N288" s="690"/>
      <c r="O288" s="690"/>
      <c r="P288" s="690"/>
      <c r="Q288" s="690"/>
      <c r="R288" s="690"/>
    </row>
    <row r="289" spans="2:23" ht="43.5" customHeight="1">
      <c r="B289" s="690" t="s">
        <v>2520</v>
      </c>
      <c r="H289" s="624" t="str">
        <f>H276</f>
        <v>सोमनाथ चटर्जी ,कक्ष अधिकारी   पंचायत समिती कळवण नाशिक</v>
      </c>
      <c r="M289" s="713"/>
      <c r="S289" s="624"/>
      <c r="T289" s="682"/>
      <c r="U289" s="624"/>
      <c r="V289" s="624"/>
    </row>
    <row r="290" spans="2:23" ht="43.5" customHeight="1">
      <c r="B290" s="690" t="s">
        <v>2950</v>
      </c>
      <c r="G290" s="1754">
        <f>N250</f>
        <v>43524</v>
      </c>
      <c r="H290" s="1754"/>
      <c r="I290" s="690" t="s">
        <v>2387</v>
      </c>
    </row>
    <row r="291" spans="2:23" ht="43.5" customHeight="1">
      <c r="B291" s="690" t="s">
        <v>2525</v>
      </c>
    </row>
    <row r="292" spans="2:23" ht="43.5" customHeight="1">
      <c r="B292" s="690" t="s">
        <v>2523</v>
      </c>
    </row>
    <row r="293" spans="2:23" ht="43.5" customHeight="1">
      <c r="B293" s="690" t="s">
        <v>2524</v>
      </c>
    </row>
    <row r="294" spans="2:23" ht="43.5" customHeight="1">
      <c r="B294" s="690" t="s">
        <v>2526</v>
      </c>
    </row>
    <row r="297" spans="2:23">
      <c r="Q297" s="689"/>
      <c r="R297" s="689" t="s">
        <v>914</v>
      </c>
    </row>
    <row r="300" spans="2:23">
      <c r="Q300" s="1744" t="str">
        <f>H289</f>
        <v>सोमनाथ चटर्जी ,कक्ष अधिकारी   पंचायत समिती कळवण नाशिक</v>
      </c>
      <c r="R300" s="1744"/>
      <c r="S300" s="1744"/>
      <c r="T300" s="1744"/>
      <c r="U300" s="1744"/>
      <c r="V300" s="1744"/>
      <c r="W300" s="1744"/>
    </row>
    <row r="301" spans="2:23">
      <c r="Q301" s="1744"/>
      <c r="R301" s="1744"/>
      <c r="S301" s="1744"/>
      <c r="T301" s="1744"/>
      <c r="U301" s="1744"/>
      <c r="V301" s="1744"/>
      <c r="W301" s="1744"/>
    </row>
    <row r="302" spans="2:23">
      <c r="Q302" s="1744"/>
      <c r="R302" s="1744"/>
      <c r="S302" s="1744"/>
      <c r="T302" s="1744"/>
      <c r="U302" s="1744"/>
      <c r="V302" s="1744"/>
      <c r="W302" s="1744"/>
    </row>
    <row r="303" spans="2:23">
      <c r="Q303" s="1744"/>
      <c r="R303" s="1744"/>
      <c r="S303" s="1744"/>
      <c r="T303" s="1744"/>
      <c r="U303" s="1744"/>
      <c r="V303" s="1744"/>
      <c r="W303" s="1744"/>
    </row>
    <row r="311" spans="2:20" s="690" customFormat="1"/>
    <row r="312" spans="2:20" s="690" customFormat="1"/>
    <row r="313" spans="2:20" s="690" customFormat="1"/>
    <row r="314" spans="2:20" s="690" customFormat="1"/>
    <row r="315" spans="2:20" s="690" customFormat="1"/>
    <row r="316" spans="2:20" s="690" customFormat="1"/>
    <row r="317" spans="2:20" s="690" customFormat="1"/>
    <row r="318" spans="2:20" s="690" customFormat="1"/>
    <row r="319" spans="2:20">
      <c r="B319" s="1617" t="s">
        <v>1033</v>
      </c>
      <c r="C319" s="1617"/>
      <c r="D319" s="1617"/>
      <c r="E319" s="1617"/>
      <c r="F319" s="1617"/>
      <c r="G319" s="1617"/>
      <c r="H319" s="1617"/>
      <c r="I319" s="1617"/>
      <c r="J319" s="1617"/>
      <c r="K319" s="1617"/>
      <c r="L319" s="1617"/>
      <c r="M319" s="1617"/>
      <c r="N319" s="1617"/>
      <c r="O319" s="1617"/>
      <c r="P319" s="1617"/>
      <c r="Q319" s="1617"/>
      <c r="R319" s="1617"/>
      <c r="S319" s="1617"/>
      <c r="T319" s="1617"/>
    </row>
    <row r="321" spans="2:21" ht="33" customHeight="1">
      <c r="B321" s="690" t="s">
        <v>2144</v>
      </c>
      <c r="G321" s="713" t="str">
        <f>H289</f>
        <v>सोमनाथ चटर्जी ,कक्ष अधिकारी   पंचायत समिती कळवण नाशिक</v>
      </c>
      <c r="K321" s="624"/>
      <c r="Q321" s="690" t="s">
        <v>2145</v>
      </c>
    </row>
    <row r="322" spans="2:21" ht="33" customHeight="1">
      <c r="B322" s="625" t="s">
        <v>1036</v>
      </c>
      <c r="F322" s="1613">
        <f>J250</f>
        <v>34700</v>
      </c>
      <c r="G322" s="1613"/>
      <c r="H322" s="1613"/>
      <c r="I322" s="625" t="s">
        <v>80</v>
      </c>
      <c r="J322" s="1613">
        <f>G290</f>
        <v>43524</v>
      </c>
      <c r="K322" s="1613"/>
      <c r="L322" s="1613"/>
      <c r="M322" s="625" t="s">
        <v>1037</v>
      </c>
    </row>
    <row r="323" spans="2:21" ht="33" customHeight="1">
      <c r="B323" s="1399">
        <f>G290</f>
        <v>43524</v>
      </c>
      <c r="C323" s="1399"/>
      <c r="D323" s="625" t="s">
        <v>1034</v>
      </c>
    </row>
    <row r="324" spans="2:21" ht="33" customHeight="1">
      <c r="B324" s="1748">
        <f>C229</f>
        <v>34700</v>
      </c>
      <c r="C324" s="1748"/>
      <c r="D324" s="684" t="str">
        <f t="shared" ref="D324:E326" si="5">F229</f>
        <v xml:space="preserve">iÉä </v>
      </c>
      <c r="E324" s="684" t="str">
        <f t="shared" si="5"/>
        <v xml:space="preserve">31/12/2002 </v>
      </c>
      <c r="F324" s="684"/>
      <c r="N324" s="684" t="str">
        <f>J229</f>
        <v>{ÉÉ´ÉäiÉÉä ®úCEò¨É ¯û 30/- |É¨ÉÉhÉä</v>
      </c>
    </row>
    <row r="325" spans="2:21" ht="33" customHeight="1">
      <c r="B325" s="1748">
        <f>C230</f>
        <v>37622</v>
      </c>
      <c r="C325" s="1748"/>
      <c r="D325" s="684" t="str">
        <f t="shared" si="5"/>
        <v xml:space="preserve">iÉä </v>
      </c>
      <c r="E325" s="684" t="str">
        <f t="shared" si="5"/>
        <v>31/12/2009</v>
      </c>
      <c r="N325" s="684" t="str">
        <f>J230</f>
        <v>{ÉÉ´ÉäiÉÉä ®úCEò¨É ¯û 60/- |É¨ÉÉhÉä</v>
      </c>
    </row>
    <row r="326" spans="2:21" ht="33" customHeight="1">
      <c r="B326" s="1748">
        <f>C231</f>
        <v>40179</v>
      </c>
      <c r="C326" s="1748"/>
      <c r="D326" s="684" t="str">
        <f t="shared" si="5"/>
        <v xml:space="preserve">iÉä </v>
      </c>
      <c r="E326" s="1398">
        <f t="shared" si="5"/>
        <v>43524</v>
      </c>
      <c r="F326" s="1398"/>
      <c r="G326" s="1398"/>
      <c r="N326" s="684" t="str">
        <f>J231</f>
        <v>{ÉÉ´ÉäiÉÉä ®úCEò¨É ¯û 120/- |É¨ÉÉhÉä</v>
      </c>
    </row>
    <row r="328" spans="2:21">
      <c r="B328" s="625" t="s">
        <v>1035</v>
      </c>
    </row>
    <row r="330" spans="2:21">
      <c r="B330" s="625" t="str">
        <f>C282</f>
        <v xml:space="preserve">Ê`öEòÉhÉ </v>
      </c>
      <c r="D330" s="626" t="str">
        <f>E282</f>
        <v>कळवण</v>
      </c>
    </row>
    <row r="331" spans="2:21">
      <c r="B331" s="625" t="str">
        <f>C283</f>
        <v xml:space="preserve">ÊnùxÉÉÆEò </v>
      </c>
      <c r="C331" s="625" t="str">
        <f>D283</f>
        <v xml:space="preserve">   /  /20</v>
      </c>
    </row>
    <row r="332" spans="2:21">
      <c r="P332" s="675" t="str">
        <f>N284</f>
        <v>गट विकास अधिकारी वर्ग 1</v>
      </c>
    </row>
    <row r="333" spans="2:21">
      <c r="O333" s="675" t="str">
        <f>M285</f>
        <v>पंचायत समिती</v>
      </c>
      <c r="U333" s="626" t="str">
        <f>S285</f>
        <v>कळवण</v>
      </c>
    </row>
  </sheetData>
  <mergeCells count="51">
    <mergeCell ref="F322:H322"/>
    <mergeCell ref="J322:L322"/>
    <mergeCell ref="J115:L115"/>
    <mergeCell ref="G146:I146"/>
    <mergeCell ref="F153:H153"/>
    <mergeCell ref="E217:G217"/>
    <mergeCell ref="V49:X49"/>
    <mergeCell ref="E326:G326"/>
    <mergeCell ref="B319:T319"/>
    <mergeCell ref="C229:D229"/>
    <mergeCell ref="C230:D230"/>
    <mergeCell ref="C231:D231"/>
    <mergeCell ref="G231:I231"/>
    <mergeCell ref="B326:C326"/>
    <mergeCell ref="F232:G232"/>
    <mergeCell ref="J250:K250"/>
    <mergeCell ref="G266:N266"/>
    <mergeCell ref="B324:C324"/>
    <mergeCell ref="B325:C325"/>
    <mergeCell ref="B323:C323"/>
    <mergeCell ref="F176:H176"/>
    <mergeCell ref="G290:H290"/>
    <mergeCell ref="D12:F12"/>
    <mergeCell ref="I167:L167"/>
    <mergeCell ref="I169:K169"/>
    <mergeCell ref="B41:W41"/>
    <mergeCell ref="F51:H51"/>
    <mergeCell ref="L94:N94"/>
    <mergeCell ref="Q94:T94"/>
    <mergeCell ref="C96:D96"/>
    <mergeCell ref="C97:D97"/>
    <mergeCell ref="C98:D98"/>
    <mergeCell ref="F98:H98"/>
    <mergeCell ref="D151:E151"/>
    <mergeCell ref="V149:X149"/>
    <mergeCell ref="I161:P161"/>
    <mergeCell ref="M149:O149"/>
    <mergeCell ref="M126:N126"/>
    <mergeCell ref="Q300:W303"/>
    <mergeCell ref="O58:V60"/>
    <mergeCell ref="Q89:V91"/>
    <mergeCell ref="B225:S225"/>
    <mergeCell ref="B205:U205"/>
    <mergeCell ref="N250:P250"/>
    <mergeCell ref="I171:J171"/>
    <mergeCell ref="C174:D174"/>
    <mergeCell ref="C175:D175"/>
    <mergeCell ref="C176:D176"/>
    <mergeCell ref="N177:P177"/>
    <mergeCell ref="F115:H115"/>
    <mergeCell ref="J126:K126"/>
  </mergeCells>
  <pageMargins left="0.78740157480314998" right="0.118110236220472" top="0.31496062992126" bottom="0.31496062992126" header="0.31496062992126" footer="0.31496062992126"/>
  <pageSetup paperSize="9" scale="85" orientation="portrait" verticalDpi="300"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Y128"/>
  <sheetViews>
    <sheetView zoomScale="90" zoomScaleNormal="90" workbookViewId="0">
      <selection activeCell="E18" sqref="E18"/>
    </sheetView>
  </sheetViews>
  <sheetFormatPr defaultRowHeight="14.4"/>
  <cols>
    <col min="1" max="1" width="4" customWidth="1"/>
    <col min="3" max="3" width="48.5546875" customWidth="1"/>
    <col min="4" max="4" width="12.5546875" customWidth="1"/>
    <col min="5" max="5" width="39.88671875" customWidth="1"/>
    <col min="6" max="6" width="15.6640625" customWidth="1"/>
    <col min="8" max="8" width="13.6640625" customWidth="1"/>
    <col min="11" max="11" width="9.33203125" bestFit="1" customWidth="1"/>
    <col min="12" max="12" width="15.33203125" bestFit="1" customWidth="1"/>
    <col min="14" max="14" width="17.109375" customWidth="1"/>
    <col min="17" max="17" width="36.5546875" customWidth="1"/>
    <col min="47" max="47" width="33.109375" customWidth="1"/>
    <col min="48" max="48" width="9.88671875" customWidth="1"/>
    <col min="49" max="49" width="9.33203125" customWidth="1"/>
    <col min="100" max="101" width="9.109375" customWidth="1"/>
  </cols>
  <sheetData>
    <row r="1" spans="2:51" ht="21.6" thickBot="1">
      <c r="C1" s="438">
        <f ca="1">NOW()</f>
        <v>45704.492590624999</v>
      </c>
      <c r="D1" s="438"/>
      <c r="E1" s="439"/>
      <c r="F1" s="439"/>
    </row>
    <row r="2" spans="2:51" ht="18.600000000000001" thickBot="1">
      <c r="C2" s="440" t="s">
        <v>1992</v>
      </c>
      <c r="D2" s="441"/>
      <c r="E2" s="601" t="str">
        <f>'Pension form'!C2</f>
        <v xml:space="preserve">सोमनाथ चटर्जी </v>
      </c>
      <c r="F2" s="442"/>
      <c r="H2" s="443"/>
      <c r="I2" s="444"/>
      <c r="J2" s="444"/>
      <c r="K2" s="444" t="s">
        <v>1263</v>
      </c>
      <c r="L2" s="444" t="s">
        <v>1993</v>
      </c>
      <c r="M2" s="445" t="s">
        <v>1994</v>
      </c>
      <c r="T2" s="446">
        <v>1300</v>
      </c>
      <c r="U2" s="446">
        <v>1400</v>
      </c>
      <c r="V2" s="446">
        <v>1600</v>
      </c>
      <c r="W2" s="446">
        <v>1650</v>
      </c>
      <c r="X2" s="446">
        <v>1700</v>
      </c>
      <c r="Y2" s="447">
        <v>1800</v>
      </c>
      <c r="Z2" s="447">
        <v>1900</v>
      </c>
      <c r="AA2" s="447">
        <v>2000</v>
      </c>
      <c r="AB2" s="447">
        <v>2400</v>
      </c>
      <c r="AC2" s="448">
        <v>2500</v>
      </c>
      <c r="AD2" s="447">
        <v>2800</v>
      </c>
      <c r="AE2" s="447">
        <v>3200</v>
      </c>
      <c r="AF2" s="448">
        <v>3500</v>
      </c>
      <c r="AG2" s="449">
        <v>4100</v>
      </c>
      <c r="AH2" s="447">
        <v>4200</v>
      </c>
      <c r="AI2" s="448">
        <v>4400</v>
      </c>
      <c r="AJ2" s="448">
        <v>4500</v>
      </c>
      <c r="AK2" s="447">
        <v>4600</v>
      </c>
      <c r="AL2" s="447">
        <v>4800</v>
      </c>
      <c r="AM2" s="447">
        <v>5400</v>
      </c>
      <c r="AN2" s="447">
        <v>5400</v>
      </c>
      <c r="AO2" s="447">
        <v>6600</v>
      </c>
      <c r="AP2" s="447">
        <v>7600</v>
      </c>
      <c r="AQ2" s="447">
        <v>8700</v>
      </c>
      <c r="AR2" s="447">
        <v>8900</v>
      </c>
      <c r="AS2" s="447">
        <v>10000</v>
      </c>
      <c r="AT2" s="398"/>
      <c r="AU2" s="398" t="s">
        <v>1839</v>
      </c>
      <c r="AV2" s="398"/>
      <c r="AW2" s="398"/>
      <c r="AX2" s="398"/>
      <c r="AY2" s="398"/>
    </row>
    <row r="3" spans="2:51" ht="15.6">
      <c r="C3" s="450" t="s">
        <v>1995</v>
      </c>
      <c r="D3" s="451"/>
      <c r="E3" s="452">
        <f>'Pension form'!C6</f>
        <v>29000</v>
      </c>
      <c r="F3" s="453"/>
      <c r="H3" s="1755" t="s">
        <v>1996</v>
      </c>
      <c r="I3" s="1756"/>
      <c r="J3" s="1756"/>
      <c r="K3" s="454">
        <f ca="1">DATEDIF($E$3,$C$1,"y")</f>
        <v>45</v>
      </c>
      <c r="L3" s="454">
        <f ca="1">DATEDIF($E$3,$C$1,"ym")</f>
        <v>8</v>
      </c>
      <c r="M3" s="455">
        <f ca="1">DATEDIF($E$3,$C$1,"md")</f>
        <v>22</v>
      </c>
      <c r="S3">
        <v>1</v>
      </c>
      <c r="T3">
        <v>15000</v>
      </c>
      <c r="U3">
        <v>15300</v>
      </c>
      <c r="V3">
        <v>16600</v>
      </c>
      <c r="W3">
        <v>17100</v>
      </c>
      <c r="X3">
        <v>17100</v>
      </c>
      <c r="Y3" s="377">
        <v>18000</v>
      </c>
      <c r="Z3" s="377">
        <v>19900</v>
      </c>
      <c r="AA3" s="377">
        <v>21700</v>
      </c>
      <c r="AB3" s="377">
        <v>25500</v>
      </c>
      <c r="AC3" s="397">
        <v>26400</v>
      </c>
      <c r="AD3" s="377">
        <v>29200</v>
      </c>
      <c r="AE3" s="397">
        <v>35400</v>
      </c>
      <c r="AF3" s="397">
        <v>32000</v>
      </c>
      <c r="AG3" s="377">
        <v>35400</v>
      </c>
      <c r="AH3" s="377">
        <v>35400</v>
      </c>
      <c r="AI3" s="397">
        <v>41800</v>
      </c>
      <c r="AJ3" s="377">
        <v>44900</v>
      </c>
      <c r="AK3" s="377">
        <v>44900</v>
      </c>
      <c r="AL3" s="377">
        <v>47600</v>
      </c>
      <c r="AM3" s="377">
        <v>53100</v>
      </c>
      <c r="AN3" s="377">
        <v>56100</v>
      </c>
      <c r="AO3" s="377">
        <v>67700</v>
      </c>
      <c r="AP3" s="377">
        <v>78800</v>
      </c>
      <c r="AQ3" s="377">
        <v>118500</v>
      </c>
      <c r="AR3" s="377">
        <v>131100</v>
      </c>
      <c r="AS3" s="377">
        <v>144200</v>
      </c>
      <c r="AT3" s="398"/>
      <c r="AU3" s="456" t="s">
        <v>1845</v>
      </c>
      <c r="AV3" s="398"/>
      <c r="AW3" s="398"/>
      <c r="AX3" s="398"/>
      <c r="AY3" s="398"/>
    </row>
    <row r="4" spans="2:51" ht="16.2" thickBot="1">
      <c r="C4" s="457" t="s">
        <v>1997</v>
      </c>
      <c r="D4" s="458"/>
      <c r="E4" s="459">
        <f>'Pension form'!C7</f>
        <v>38047</v>
      </c>
      <c r="F4" s="453"/>
      <c r="H4" s="460"/>
      <c r="I4" s="461"/>
      <c r="J4" s="461"/>
      <c r="K4" s="462"/>
      <c r="L4" s="462"/>
      <c r="M4" s="463"/>
      <c r="S4">
        <v>2</v>
      </c>
      <c r="T4">
        <v>15500</v>
      </c>
      <c r="U4">
        <v>15800</v>
      </c>
      <c r="V4">
        <v>17100</v>
      </c>
      <c r="W4">
        <v>17600</v>
      </c>
      <c r="X4">
        <v>17600</v>
      </c>
      <c r="Y4" s="377">
        <v>18500</v>
      </c>
      <c r="Z4" s="377">
        <v>20500</v>
      </c>
      <c r="AA4" s="377">
        <v>22400</v>
      </c>
      <c r="AB4" s="377">
        <v>26300</v>
      </c>
      <c r="AC4" s="397">
        <v>27200</v>
      </c>
      <c r="AD4" s="377">
        <v>30100</v>
      </c>
      <c r="AE4" s="397">
        <v>36500</v>
      </c>
      <c r="AF4" s="397">
        <v>33000</v>
      </c>
      <c r="AG4" s="377">
        <v>36500</v>
      </c>
      <c r="AH4" s="377">
        <v>36500</v>
      </c>
      <c r="AI4" s="397">
        <v>43100</v>
      </c>
      <c r="AJ4" s="377">
        <v>46200</v>
      </c>
      <c r="AK4" s="377">
        <v>46200</v>
      </c>
      <c r="AL4" s="377">
        <v>49000</v>
      </c>
      <c r="AM4" s="377">
        <v>54700</v>
      </c>
      <c r="AN4" s="377">
        <v>57800</v>
      </c>
      <c r="AO4" s="377">
        <v>69700</v>
      </c>
      <c r="AP4" s="377">
        <v>81200</v>
      </c>
      <c r="AQ4" s="377">
        <v>122100</v>
      </c>
      <c r="AR4" s="377">
        <v>135000</v>
      </c>
      <c r="AS4" s="377">
        <v>148500</v>
      </c>
      <c r="AT4" s="398"/>
      <c r="AU4" s="456"/>
      <c r="AV4" s="398"/>
      <c r="AW4" s="398"/>
      <c r="AX4" s="398"/>
      <c r="AY4" s="398"/>
    </row>
    <row r="5" spans="2:51" ht="16.2" thickBot="1">
      <c r="C5" s="464"/>
      <c r="D5" s="465"/>
      <c r="E5" s="466"/>
      <c r="F5" s="467">
        <v>38718</v>
      </c>
      <c r="H5" s="1757" t="s">
        <v>1998</v>
      </c>
      <c r="I5" s="1758"/>
      <c r="J5" s="1758"/>
      <c r="K5" s="462">
        <v>58</v>
      </c>
      <c r="L5" s="462"/>
      <c r="M5" s="463"/>
      <c r="S5">
        <v>3</v>
      </c>
      <c r="T5">
        <v>16000</v>
      </c>
      <c r="U5">
        <v>16300</v>
      </c>
      <c r="V5">
        <v>17600</v>
      </c>
      <c r="W5">
        <v>18100</v>
      </c>
      <c r="X5">
        <v>18100</v>
      </c>
      <c r="Y5" s="377">
        <v>19100</v>
      </c>
      <c r="Z5" s="377">
        <v>21100</v>
      </c>
      <c r="AA5" s="377">
        <v>23100</v>
      </c>
      <c r="AB5" s="377">
        <v>27100</v>
      </c>
      <c r="AC5" s="397">
        <v>28000</v>
      </c>
      <c r="AD5" s="377">
        <v>31000</v>
      </c>
      <c r="AE5" s="397">
        <v>37600</v>
      </c>
      <c r="AF5" s="397">
        <v>34000</v>
      </c>
      <c r="AG5" s="377">
        <v>37600</v>
      </c>
      <c r="AH5" s="377">
        <v>37600</v>
      </c>
      <c r="AI5" s="397">
        <v>44400</v>
      </c>
      <c r="AJ5" s="377">
        <v>47600</v>
      </c>
      <c r="AK5" s="377">
        <v>47600</v>
      </c>
      <c r="AL5" s="377">
        <v>50500</v>
      </c>
      <c r="AM5" s="377">
        <v>56300</v>
      </c>
      <c r="AN5" s="377">
        <v>59500</v>
      </c>
      <c r="AO5" s="377">
        <v>71800</v>
      </c>
      <c r="AP5" s="377">
        <v>83600</v>
      </c>
      <c r="AQ5" s="377">
        <v>125800</v>
      </c>
      <c r="AR5" s="377">
        <v>139100</v>
      </c>
      <c r="AS5" s="377">
        <v>153000</v>
      </c>
      <c r="AT5" s="398"/>
      <c r="AU5" s="456" t="s">
        <v>1846</v>
      </c>
      <c r="AV5" s="398"/>
      <c r="AW5" s="398"/>
      <c r="AX5" s="468">
        <f>E40*2.57</f>
        <v>48701.5</v>
      </c>
      <c r="AY5" s="398"/>
    </row>
    <row r="6" spans="2:51" ht="15.6">
      <c r="C6" s="469" t="s">
        <v>1999</v>
      </c>
      <c r="D6" s="470"/>
      <c r="E6" s="471">
        <v>43465</v>
      </c>
      <c r="F6" s="467">
        <v>42369</v>
      </c>
      <c r="H6" s="1759" t="s">
        <v>2000</v>
      </c>
      <c r="I6" s="1760"/>
      <c r="J6" s="1760"/>
      <c r="K6" s="462">
        <f ca="1">K5-K3</f>
        <v>13</v>
      </c>
      <c r="L6" s="462"/>
      <c r="M6" s="463"/>
      <c r="S6">
        <v>4</v>
      </c>
      <c r="T6">
        <v>16500</v>
      </c>
      <c r="U6">
        <v>16800</v>
      </c>
      <c r="V6">
        <v>18100</v>
      </c>
      <c r="W6">
        <v>18600</v>
      </c>
      <c r="X6">
        <v>18600</v>
      </c>
      <c r="Y6" s="377">
        <v>19700</v>
      </c>
      <c r="Z6" s="377">
        <v>21700</v>
      </c>
      <c r="AA6" s="377">
        <v>23800</v>
      </c>
      <c r="AB6" s="377">
        <v>27900</v>
      </c>
      <c r="AC6" s="397">
        <v>28800</v>
      </c>
      <c r="AD6" s="377">
        <v>31900</v>
      </c>
      <c r="AE6" s="397">
        <v>38700</v>
      </c>
      <c r="AF6" s="397">
        <v>35000</v>
      </c>
      <c r="AG6" s="377">
        <v>38700</v>
      </c>
      <c r="AH6" s="377">
        <v>38700</v>
      </c>
      <c r="AI6" s="397">
        <v>45700</v>
      </c>
      <c r="AJ6" s="377">
        <v>49000</v>
      </c>
      <c r="AK6" s="377">
        <v>49000</v>
      </c>
      <c r="AL6" s="377">
        <v>52000</v>
      </c>
      <c r="AM6" s="377">
        <v>58000</v>
      </c>
      <c r="AN6" s="377">
        <v>61300</v>
      </c>
      <c r="AO6" s="377">
        <v>74000</v>
      </c>
      <c r="AP6" s="377">
        <v>86100</v>
      </c>
      <c r="AQ6" s="377">
        <v>129600</v>
      </c>
      <c r="AR6" s="377">
        <v>143300</v>
      </c>
      <c r="AS6" s="377">
        <v>157600</v>
      </c>
      <c r="AT6" s="398"/>
      <c r="AU6" s="456" t="s">
        <v>1847</v>
      </c>
      <c r="AV6" s="398"/>
      <c r="AW6" s="398"/>
      <c r="AX6" s="398"/>
      <c r="AY6" s="398"/>
    </row>
    <row r="7" spans="2:51" ht="18.600000000000001" thickBot="1">
      <c r="C7" s="472" t="s">
        <v>2001</v>
      </c>
      <c r="D7" s="473"/>
      <c r="E7" s="474">
        <v>43466</v>
      </c>
      <c r="F7" s="467">
        <v>42370</v>
      </c>
      <c r="H7" s="399"/>
      <c r="I7" s="400"/>
      <c r="J7" s="400"/>
      <c r="K7" s="475"/>
      <c r="L7" s="400"/>
      <c r="M7" s="476"/>
      <c r="S7">
        <v>5</v>
      </c>
      <c r="T7">
        <v>17000</v>
      </c>
      <c r="U7">
        <v>17300</v>
      </c>
      <c r="V7">
        <v>18600</v>
      </c>
      <c r="W7">
        <v>19200</v>
      </c>
      <c r="X7">
        <v>19200</v>
      </c>
      <c r="Y7" s="377">
        <v>20300</v>
      </c>
      <c r="Z7" s="377">
        <v>22400</v>
      </c>
      <c r="AA7" s="377">
        <v>24500</v>
      </c>
      <c r="AB7" s="377">
        <v>28700</v>
      </c>
      <c r="AC7" s="397">
        <v>29700</v>
      </c>
      <c r="AD7" s="377">
        <v>32900</v>
      </c>
      <c r="AE7" s="397">
        <v>39900</v>
      </c>
      <c r="AF7" s="397">
        <v>36100</v>
      </c>
      <c r="AG7" s="377">
        <v>39900</v>
      </c>
      <c r="AH7" s="377">
        <v>39900</v>
      </c>
      <c r="AI7" s="397">
        <v>47100</v>
      </c>
      <c r="AJ7" s="377">
        <v>50500</v>
      </c>
      <c r="AK7" s="377">
        <v>50500</v>
      </c>
      <c r="AL7" s="377">
        <v>53600</v>
      </c>
      <c r="AM7" s="377">
        <v>59700</v>
      </c>
      <c r="AN7" s="377">
        <v>63100</v>
      </c>
      <c r="AO7" s="377">
        <v>76200</v>
      </c>
      <c r="AP7" s="377">
        <v>88700</v>
      </c>
      <c r="AQ7" s="377">
        <v>133500</v>
      </c>
      <c r="AR7" s="377">
        <v>147600</v>
      </c>
      <c r="AS7" s="377">
        <v>162300</v>
      </c>
      <c r="AT7" s="398"/>
      <c r="AU7" s="456"/>
      <c r="AV7" s="398"/>
      <c r="AW7" s="398"/>
      <c r="AX7" s="398"/>
      <c r="AY7" s="398"/>
    </row>
    <row r="8" spans="2:51" ht="18.600000000000001" thickBot="1">
      <c r="C8" s="477"/>
      <c r="D8" s="478"/>
      <c r="E8" s="479">
        <f>IF(ISERROR(E3+G8),"Error in data entry",IF(DAY(E3)=1,EOMONTH(E3,G8-1),EOMONTH(E3,G8)))</f>
        <v>50191</v>
      </c>
      <c r="F8" s="480">
        <f>58*12</f>
        <v>696</v>
      </c>
      <c r="G8" s="481">
        <f>58*12</f>
        <v>696</v>
      </c>
      <c r="H8" s="482"/>
      <c r="I8" s="400"/>
      <c r="J8" s="400"/>
      <c r="K8" s="475"/>
      <c r="L8" s="400"/>
      <c r="M8" s="476"/>
      <c r="S8">
        <v>6</v>
      </c>
      <c r="T8">
        <v>17500</v>
      </c>
      <c r="U8">
        <v>17800</v>
      </c>
      <c r="V8">
        <v>19200</v>
      </c>
      <c r="W8">
        <v>19800</v>
      </c>
      <c r="X8">
        <v>19800</v>
      </c>
      <c r="Y8" s="377">
        <v>20900</v>
      </c>
      <c r="Z8" s="377">
        <v>23100</v>
      </c>
      <c r="AA8" s="377">
        <v>25200</v>
      </c>
      <c r="AB8" s="377">
        <v>29600</v>
      </c>
      <c r="AC8" s="397">
        <v>30600</v>
      </c>
      <c r="AD8" s="377">
        <v>33900</v>
      </c>
      <c r="AE8" s="397">
        <v>41100</v>
      </c>
      <c r="AF8" s="397">
        <v>37200</v>
      </c>
      <c r="AG8" s="377">
        <v>41100</v>
      </c>
      <c r="AH8" s="377">
        <v>41100</v>
      </c>
      <c r="AI8" s="397">
        <v>48500</v>
      </c>
      <c r="AJ8" s="377">
        <v>52000</v>
      </c>
      <c r="AK8" s="377">
        <v>52000</v>
      </c>
      <c r="AL8" s="377">
        <v>55200</v>
      </c>
      <c r="AM8" s="377">
        <v>61500</v>
      </c>
      <c r="AN8" s="377">
        <v>65000</v>
      </c>
      <c r="AO8" s="377">
        <v>78500</v>
      </c>
      <c r="AP8" s="377">
        <v>91400</v>
      </c>
      <c r="AQ8" s="377">
        <v>137500</v>
      </c>
      <c r="AR8" s="377">
        <v>152000</v>
      </c>
      <c r="AS8" s="377">
        <v>167200</v>
      </c>
      <c r="AT8" s="398"/>
      <c r="AU8" s="456" t="s">
        <v>1848</v>
      </c>
      <c r="AV8" s="398"/>
      <c r="AW8" s="398"/>
      <c r="AX8" s="398"/>
      <c r="AY8" s="398"/>
    </row>
    <row r="9" spans="2:51" ht="18.600000000000001" thickBot="1">
      <c r="C9" s="477" t="s">
        <v>2002</v>
      </c>
      <c r="D9" s="478"/>
      <c r="E9" s="483">
        <f>E8</f>
        <v>50191</v>
      </c>
      <c r="F9" s="453"/>
      <c r="G9" s="431"/>
      <c r="H9" s="482"/>
      <c r="I9" s="484"/>
      <c r="J9" s="400"/>
      <c r="K9" s="475"/>
      <c r="L9" s="400"/>
      <c r="M9" s="476"/>
      <c r="S9">
        <v>7</v>
      </c>
      <c r="T9">
        <v>18000</v>
      </c>
      <c r="U9">
        <v>18300</v>
      </c>
      <c r="V9">
        <v>19800</v>
      </c>
      <c r="W9">
        <v>20400</v>
      </c>
      <c r="X9">
        <v>20400</v>
      </c>
      <c r="Y9" s="377">
        <v>21500</v>
      </c>
      <c r="Z9" s="377">
        <v>23800</v>
      </c>
      <c r="AA9" s="377">
        <v>26000</v>
      </c>
      <c r="AB9" s="377">
        <v>30500</v>
      </c>
      <c r="AC9" s="397">
        <v>31500</v>
      </c>
      <c r="AD9" s="377">
        <v>34900</v>
      </c>
      <c r="AE9" s="397">
        <v>42300</v>
      </c>
      <c r="AF9" s="397">
        <v>38300</v>
      </c>
      <c r="AG9" s="377">
        <v>42300</v>
      </c>
      <c r="AH9" s="377">
        <v>42300</v>
      </c>
      <c r="AI9" s="397">
        <v>50000</v>
      </c>
      <c r="AJ9" s="377">
        <v>53600</v>
      </c>
      <c r="AK9" s="377">
        <v>53600</v>
      </c>
      <c r="AL9" s="377">
        <v>56900</v>
      </c>
      <c r="AM9" s="377">
        <v>63300</v>
      </c>
      <c r="AN9" s="377">
        <v>67000</v>
      </c>
      <c r="AO9" s="377">
        <v>80900</v>
      </c>
      <c r="AP9" s="377">
        <v>94100</v>
      </c>
      <c r="AQ9" s="377">
        <v>141600</v>
      </c>
      <c r="AR9" s="377">
        <v>156600</v>
      </c>
      <c r="AS9" s="377">
        <v>172200</v>
      </c>
      <c r="AT9" s="398"/>
      <c r="AU9" s="456" t="s">
        <v>1849</v>
      </c>
      <c r="AV9" s="398"/>
      <c r="AW9" s="398"/>
      <c r="AX9" s="398"/>
      <c r="AY9" s="398"/>
    </row>
    <row r="10" spans="2:51" ht="16.2" thickBot="1">
      <c r="C10" s="485"/>
      <c r="D10" s="478"/>
      <c r="E10" s="466"/>
      <c r="F10" s="453"/>
      <c r="G10" s="431"/>
      <c r="H10" s="482"/>
      <c r="I10" s="484"/>
      <c r="J10" s="400"/>
      <c r="K10" s="400"/>
      <c r="L10" s="400"/>
      <c r="M10" s="476"/>
      <c r="S10">
        <v>8</v>
      </c>
      <c r="T10">
        <v>18500</v>
      </c>
      <c r="U10">
        <v>18800</v>
      </c>
      <c r="V10">
        <v>20400</v>
      </c>
      <c r="W10">
        <v>21000</v>
      </c>
      <c r="X10">
        <v>21000</v>
      </c>
      <c r="Y10" s="377">
        <v>22100</v>
      </c>
      <c r="Z10" s="377">
        <v>24500</v>
      </c>
      <c r="AA10" s="377">
        <v>26800</v>
      </c>
      <c r="AB10" s="377">
        <v>31400</v>
      </c>
      <c r="AC10" s="397">
        <v>32400</v>
      </c>
      <c r="AD10" s="377">
        <v>35900</v>
      </c>
      <c r="AE10" s="397">
        <v>43600</v>
      </c>
      <c r="AF10" s="397">
        <v>39400</v>
      </c>
      <c r="AG10" s="377">
        <v>43600</v>
      </c>
      <c r="AH10" s="377">
        <v>43600</v>
      </c>
      <c r="AI10" s="397">
        <v>51500</v>
      </c>
      <c r="AJ10" s="377">
        <v>55200</v>
      </c>
      <c r="AK10" s="377">
        <v>55200</v>
      </c>
      <c r="AL10" s="377">
        <v>58600</v>
      </c>
      <c r="AM10" s="377">
        <v>65200</v>
      </c>
      <c r="AN10" s="377">
        <v>69000</v>
      </c>
      <c r="AO10" s="377">
        <v>83300</v>
      </c>
      <c r="AP10" s="377">
        <v>96900</v>
      </c>
      <c r="AQ10" s="377">
        <v>145800</v>
      </c>
      <c r="AR10" s="377">
        <v>161300</v>
      </c>
      <c r="AS10" s="377">
        <v>177400</v>
      </c>
      <c r="AT10" s="398"/>
      <c r="AU10" s="456" t="s">
        <v>1850</v>
      </c>
      <c r="AV10" s="398"/>
      <c r="AW10" s="398"/>
      <c r="AX10" s="398"/>
      <c r="AY10" s="398"/>
    </row>
    <row r="11" spans="2:51" ht="16.2" thickBot="1">
      <c r="C11" s="477" t="s">
        <v>1055</v>
      </c>
      <c r="D11" s="478"/>
      <c r="E11" s="364">
        <f>DATEDIF(E4,E8,"y")</f>
        <v>33</v>
      </c>
      <c r="F11" s="486"/>
      <c r="G11" s="487">
        <f>DATEDIF(E4,E8,"m")</f>
        <v>398</v>
      </c>
      <c r="H11" s="488">
        <f>DATEDIF(E4,E8,"d")</f>
        <v>12144</v>
      </c>
      <c r="I11" s="1761" t="str">
        <f>DATEDIF(E4,E8,"y") &amp; " years, " &amp; DATEDIF(E4,E8,"ym") &amp; " months, " &amp; DATEDIF(E4,E8,"md") &amp; " days"</f>
        <v>33 years, 2 months, 30 days</v>
      </c>
      <c r="J11" s="1762"/>
      <c r="K11" s="1762"/>
      <c r="L11" s="1763"/>
      <c r="M11" s="489"/>
      <c r="S11">
        <v>9</v>
      </c>
      <c r="T11">
        <v>19100</v>
      </c>
      <c r="U11">
        <v>19400</v>
      </c>
      <c r="V11">
        <v>21000</v>
      </c>
      <c r="W11">
        <v>21600</v>
      </c>
      <c r="X11">
        <v>21600</v>
      </c>
      <c r="Y11" s="377">
        <v>22800</v>
      </c>
      <c r="Z11" s="377">
        <v>25200</v>
      </c>
      <c r="AA11" s="377">
        <v>27600</v>
      </c>
      <c r="AB11" s="377">
        <v>32300</v>
      </c>
      <c r="AC11" s="397">
        <v>33400</v>
      </c>
      <c r="AD11" s="377">
        <v>37000</v>
      </c>
      <c r="AE11" s="397">
        <v>44900</v>
      </c>
      <c r="AF11" s="397">
        <v>40600</v>
      </c>
      <c r="AG11" s="377">
        <v>44900</v>
      </c>
      <c r="AH11" s="377">
        <v>44900</v>
      </c>
      <c r="AI11" s="397">
        <v>53000</v>
      </c>
      <c r="AJ11" s="377">
        <v>56900</v>
      </c>
      <c r="AK11" s="377">
        <v>56900</v>
      </c>
      <c r="AL11" s="377">
        <v>60400</v>
      </c>
      <c r="AM11" s="377">
        <v>67200</v>
      </c>
      <c r="AN11" s="377">
        <v>71100</v>
      </c>
      <c r="AO11" s="377">
        <v>85800</v>
      </c>
      <c r="AP11" s="377">
        <v>99800</v>
      </c>
      <c r="AQ11" s="377">
        <v>150200</v>
      </c>
      <c r="AR11" s="377">
        <v>166100</v>
      </c>
      <c r="AS11" s="377">
        <v>182700</v>
      </c>
      <c r="AT11" s="398"/>
      <c r="AU11" s="456" t="s">
        <v>1853</v>
      </c>
      <c r="AV11" s="398"/>
      <c r="AW11" s="398"/>
      <c r="AX11" s="398"/>
      <c r="AY11" s="398"/>
    </row>
    <row r="12" spans="2:51">
      <c r="S12">
        <v>10</v>
      </c>
      <c r="T12">
        <v>19700</v>
      </c>
      <c r="U12">
        <v>20000</v>
      </c>
      <c r="V12">
        <v>21600</v>
      </c>
      <c r="W12">
        <v>22200</v>
      </c>
      <c r="X12">
        <v>22200</v>
      </c>
      <c r="Y12" s="377">
        <v>23500</v>
      </c>
      <c r="Z12" s="377">
        <v>26000</v>
      </c>
      <c r="AA12" s="377">
        <v>28400</v>
      </c>
      <c r="AB12" s="377">
        <v>33300</v>
      </c>
      <c r="AC12" s="397">
        <v>34400</v>
      </c>
      <c r="AD12" s="377">
        <v>38100</v>
      </c>
      <c r="AE12" s="397">
        <v>46200</v>
      </c>
      <c r="AF12" s="397">
        <v>41800</v>
      </c>
      <c r="AG12" s="377">
        <v>46200</v>
      </c>
      <c r="AH12" s="377">
        <v>46200</v>
      </c>
      <c r="AI12" s="397">
        <v>54600</v>
      </c>
      <c r="AJ12" s="377">
        <v>58600</v>
      </c>
      <c r="AK12" s="377">
        <v>58600</v>
      </c>
      <c r="AL12" s="377">
        <v>62200</v>
      </c>
      <c r="AM12" s="377">
        <v>69200</v>
      </c>
      <c r="AN12" s="377">
        <v>73200</v>
      </c>
      <c r="AO12" s="377">
        <v>88400</v>
      </c>
      <c r="AP12" s="377">
        <v>102800</v>
      </c>
      <c r="AQ12" s="377">
        <v>154700</v>
      </c>
      <c r="AR12" s="377">
        <v>171100</v>
      </c>
      <c r="AS12" s="377">
        <v>188200</v>
      </c>
      <c r="AT12" s="398"/>
      <c r="AU12" s="456" t="s">
        <v>1855</v>
      </c>
      <c r="AV12" s="398"/>
      <c r="AW12" s="398"/>
      <c r="AX12" s="398"/>
      <c r="AY12" s="398"/>
    </row>
    <row r="13" spans="2:51" ht="18">
      <c r="C13" s="490" t="s">
        <v>1052</v>
      </c>
      <c r="D13" s="490"/>
      <c r="E13" s="362">
        <f>IF(E11&gt;=33,33,IF(F11&lt;3,E11,IF((F11&lt;9),E11+0.5,E11+1)))</f>
        <v>33</v>
      </c>
      <c r="Q13" s="398" t="s">
        <v>1839</v>
      </c>
      <c r="S13">
        <v>11</v>
      </c>
      <c r="T13">
        <v>20300</v>
      </c>
      <c r="U13">
        <v>20600</v>
      </c>
      <c r="V13">
        <v>22200</v>
      </c>
      <c r="W13">
        <v>22900</v>
      </c>
      <c r="X13">
        <v>22900</v>
      </c>
      <c r="Y13" s="377">
        <v>24200</v>
      </c>
      <c r="Z13" s="377">
        <v>26800</v>
      </c>
      <c r="AA13" s="377">
        <v>29300</v>
      </c>
      <c r="AB13" s="377">
        <v>34300</v>
      </c>
      <c r="AC13" s="397">
        <v>35400</v>
      </c>
      <c r="AD13" s="377">
        <v>39200</v>
      </c>
      <c r="AE13" s="397">
        <v>47600</v>
      </c>
      <c r="AF13" s="397">
        <v>43100</v>
      </c>
      <c r="AG13" s="377">
        <v>47600</v>
      </c>
      <c r="AH13" s="377">
        <v>47600</v>
      </c>
      <c r="AI13" s="397">
        <v>56200</v>
      </c>
      <c r="AJ13" s="377">
        <v>60400</v>
      </c>
      <c r="AK13" s="377">
        <v>60400</v>
      </c>
      <c r="AL13" s="377">
        <v>64100</v>
      </c>
      <c r="AM13" s="377">
        <v>71300</v>
      </c>
      <c r="AN13" s="377">
        <v>75400</v>
      </c>
      <c r="AO13" s="377">
        <v>91100</v>
      </c>
      <c r="AP13" s="377">
        <v>105900</v>
      </c>
      <c r="AQ13" s="377">
        <v>159300</v>
      </c>
      <c r="AR13" s="377">
        <v>176200</v>
      </c>
      <c r="AS13" s="377">
        <v>193800</v>
      </c>
      <c r="AT13" s="398"/>
      <c r="AU13" s="456" t="s">
        <v>1857</v>
      </c>
      <c r="AV13" s="398"/>
      <c r="AW13" s="398"/>
      <c r="AX13" s="398"/>
      <c r="AY13" s="398"/>
    </row>
    <row r="14" spans="2:51" ht="17.399999999999999">
      <c r="C14" s="491" t="s">
        <v>1053</v>
      </c>
      <c r="D14" s="491"/>
      <c r="E14" s="362">
        <f>IF(E13&gt;=20,20,IF(E11&lt;3,E11,IF((E11&lt;9),E13+0.5,E13+1)))</f>
        <v>20</v>
      </c>
      <c r="F14" s="363" t="s">
        <v>1054</v>
      </c>
      <c r="Q14" s="456" t="s">
        <v>2003</v>
      </c>
      <c r="R14">
        <v>1800</v>
      </c>
      <c r="S14">
        <v>12</v>
      </c>
      <c r="T14">
        <v>20900</v>
      </c>
      <c r="U14">
        <v>21200</v>
      </c>
      <c r="V14">
        <v>22900</v>
      </c>
      <c r="W14">
        <v>23600</v>
      </c>
      <c r="X14">
        <v>23600</v>
      </c>
      <c r="Y14" s="377">
        <v>24900</v>
      </c>
      <c r="Z14" s="377">
        <v>27600</v>
      </c>
      <c r="AA14" s="377">
        <v>30200</v>
      </c>
      <c r="AB14" s="377">
        <v>35300</v>
      </c>
      <c r="AC14" s="397">
        <v>36400</v>
      </c>
      <c r="AD14" s="377">
        <v>40400</v>
      </c>
      <c r="AE14" s="397">
        <v>49000</v>
      </c>
      <c r="AF14" s="397">
        <v>44400</v>
      </c>
      <c r="AG14" s="377">
        <v>49000</v>
      </c>
      <c r="AH14" s="377">
        <v>49000</v>
      </c>
      <c r="AI14" s="397">
        <v>57900</v>
      </c>
      <c r="AJ14" s="377">
        <v>62200</v>
      </c>
      <c r="AK14" s="377">
        <v>62200</v>
      </c>
      <c r="AL14" s="377">
        <v>66000</v>
      </c>
      <c r="AM14" s="377">
        <v>73400</v>
      </c>
      <c r="AN14" s="377">
        <v>77700</v>
      </c>
      <c r="AO14" s="377">
        <v>93800</v>
      </c>
      <c r="AP14" s="377">
        <v>109100</v>
      </c>
      <c r="AQ14" s="377">
        <v>164100</v>
      </c>
      <c r="AR14" s="377">
        <v>181500</v>
      </c>
      <c r="AS14" s="377">
        <v>199600</v>
      </c>
      <c r="AT14" s="398"/>
      <c r="AU14" s="398" t="s">
        <v>1859</v>
      </c>
      <c r="AV14" s="398"/>
      <c r="AW14" s="398"/>
      <c r="AX14" s="398"/>
      <c r="AY14" s="398"/>
    </row>
    <row r="15" spans="2:51" ht="15" thickBot="1">
      <c r="Q15" s="456" t="s">
        <v>2004</v>
      </c>
      <c r="R15">
        <v>1900</v>
      </c>
      <c r="S15">
        <v>13</v>
      </c>
      <c r="T15">
        <v>21500</v>
      </c>
      <c r="U15">
        <v>21800</v>
      </c>
      <c r="V15">
        <v>23600</v>
      </c>
      <c r="W15">
        <v>24300</v>
      </c>
      <c r="X15">
        <v>24300</v>
      </c>
      <c r="Y15" s="377">
        <v>25600</v>
      </c>
      <c r="Z15" s="377">
        <v>28400</v>
      </c>
      <c r="AA15" s="377">
        <v>31100</v>
      </c>
      <c r="AB15" s="377">
        <v>36400</v>
      </c>
      <c r="AC15" s="397">
        <v>37600</v>
      </c>
      <c r="AD15" s="377">
        <v>41600</v>
      </c>
      <c r="AE15" s="397">
        <v>50500</v>
      </c>
      <c r="AF15" s="397">
        <v>45700</v>
      </c>
      <c r="AG15" s="377">
        <v>50500</v>
      </c>
      <c r="AH15" s="377">
        <v>50500</v>
      </c>
      <c r="AI15" s="397">
        <v>59600</v>
      </c>
      <c r="AJ15" s="377">
        <v>64100</v>
      </c>
      <c r="AK15" s="377">
        <v>64100</v>
      </c>
      <c r="AL15" s="377">
        <v>68000</v>
      </c>
      <c r="AM15" s="377">
        <v>75600</v>
      </c>
      <c r="AN15" s="377">
        <v>80000</v>
      </c>
      <c r="AO15" s="377">
        <v>96600</v>
      </c>
      <c r="AP15" s="377">
        <v>112400</v>
      </c>
      <c r="AQ15" s="377">
        <v>169000</v>
      </c>
      <c r="AR15" s="377">
        <v>186900</v>
      </c>
      <c r="AS15" s="377">
        <v>205600</v>
      </c>
      <c r="AT15" s="398"/>
      <c r="AU15" s="456" t="s">
        <v>1860</v>
      </c>
      <c r="AV15" s="398"/>
      <c r="AW15" s="398"/>
      <c r="AX15" s="398"/>
      <c r="AY15" s="398"/>
    </row>
    <row r="16" spans="2:51" ht="18.600000000000001" thickBot="1">
      <c r="B16" s="492"/>
      <c r="C16" s="493" t="s">
        <v>2005</v>
      </c>
      <c r="D16" s="494"/>
      <c r="E16" s="495"/>
      <c r="H16" s="1764"/>
      <c r="I16" s="1765"/>
      <c r="J16" s="1765"/>
      <c r="K16" s="1765"/>
      <c r="L16" s="1765"/>
      <c r="M16" s="1766"/>
      <c r="Q16" s="456" t="s">
        <v>2006</v>
      </c>
      <c r="R16">
        <v>2000</v>
      </c>
      <c r="S16">
        <v>14</v>
      </c>
      <c r="T16">
        <v>22100</v>
      </c>
      <c r="U16">
        <v>22500</v>
      </c>
      <c r="V16">
        <v>24300</v>
      </c>
      <c r="W16">
        <v>25000</v>
      </c>
      <c r="X16">
        <v>25000</v>
      </c>
      <c r="Y16" s="377">
        <v>26400</v>
      </c>
      <c r="Z16" s="377">
        <v>29300</v>
      </c>
      <c r="AA16" s="377">
        <v>32000</v>
      </c>
      <c r="AB16" s="377">
        <v>37500</v>
      </c>
      <c r="AC16" s="397">
        <v>38700</v>
      </c>
      <c r="AD16" s="377">
        <v>42800</v>
      </c>
      <c r="AE16" s="397">
        <v>52000</v>
      </c>
      <c r="AF16" s="397">
        <v>47100</v>
      </c>
      <c r="AG16" s="377">
        <v>52000</v>
      </c>
      <c r="AH16" s="377">
        <v>52000</v>
      </c>
      <c r="AI16" s="397">
        <v>61400</v>
      </c>
      <c r="AJ16" s="377">
        <v>66000</v>
      </c>
      <c r="AK16" s="377">
        <v>66000</v>
      </c>
      <c r="AL16" s="377">
        <v>70000</v>
      </c>
      <c r="AM16" s="377">
        <v>77900</v>
      </c>
      <c r="AN16" s="377">
        <v>82400</v>
      </c>
      <c r="AO16" s="377">
        <v>99500</v>
      </c>
      <c r="AP16" s="377">
        <v>115800</v>
      </c>
      <c r="AQ16" s="377">
        <v>174100</v>
      </c>
      <c r="AR16" s="377">
        <v>192500</v>
      </c>
      <c r="AS16" s="377">
        <v>211800</v>
      </c>
      <c r="AT16" s="398"/>
      <c r="AU16" s="456" t="s">
        <v>1863</v>
      </c>
      <c r="AV16" s="398"/>
      <c r="AW16" s="398"/>
      <c r="AX16" s="398"/>
      <c r="AY16" s="398"/>
    </row>
    <row r="17" spans="2:51" ht="18">
      <c r="B17" s="496"/>
      <c r="C17" s="497" t="s">
        <v>2007</v>
      </c>
      <c r="D17" s="498"/>
      <c r="E17" s="499">
        <v>5000</v>
      </c>
      <c r="H17" s="450"/>
      <c r="I17" s="500"/>
      <c r="J17" s="400"/>
      <c r="K17" s="400"/>
      <c r="L17" s="501"/>
      <c r="M17" s="476"/>
      <c r="Q17" s="456" t="s">
        <v>2009</v>
      </c>
      <c r="R17">
        <v>2400</v>
      </c>
      <c r="S17">
        <v>15</v>
      </c>
      <c r="T17">
        <v>22800</v>
      </c>
      <c r="U17">
        <v>23200</v>
      </c>
      <c r="V17">
        <v>25000</v>
      </c>
      <c r="W17">
        <v>25800</v>
      </c>
      <c r="X17">
        <v>25800</v>
      </c>
      <c r="Y17" s="377">
        <v>27200</v>
      </c>
      <c r="Z17" s="377">
        <v>30200</v>
      </c>
      <c r="AA17" s="377">
        <v>33000</v>
      </c>
      <c r="AB17" s="377">
        <v>38600</v>
      </c>
      <c r="AC17" s="397">
        <v>39900</v>
      </c>
      <c r="AD17" s="377">
        <v>44100</v>
      </c>
      <c r="AE17" s="397">
        <v>53600</v>
      </c>
      <c r="AF17" s="397">
        <v>48500</v>
      </c>
      <c r="AG17" s="377">
        <v>53600</v>
      </c>
      <c r="AH17" s="377">
        <v>53600</v>
      </c>
      <c r="AI17" s="397">
        <v>63200</v>
      </c>
      <c r="AJ17" s="377">
        <v>68000</v>
      </c>
      <c r="AK17" s="377">
        <v>68000</v>
      </c>
      <c r="AL17" s="377">
        <v>72100</v>
      </c>
      <c r="AM17" s="377">
        <v>80200</v>
      </c>
      <c r="AN17" s="377">
        <v>84900</v>
      </c>
      <c r="AO17" s="377">
        <v>102500</v>
      </c>
      <c r="AP17" s="377">
        <v>119300</v>
      </c>
      <c r="AQ17" s="377">
        <v>179300</v>
      </c>
      <c r="AR17" s="377">
        <v>198300</v>
      </c>
      <c r="AS17" s="377">
        <v>218200</v>
      </c>
      <c r="AT17" s="398"/>
      <c r="AU17" s="456" t="s">
        <v>1865</v>
      </c>
      <c r="AV17" s="398"/>
      <c r="AW17" s="398"/>
      <c r="AX17" s="398"/>
      <c r="AY17" s="398"/>
    </row>
    <row r="18" spans="2:51" ht="18">
      <c r="B18" s="502">
        <v>1</v>
      </c>
      <c r="C18" s="503" t="s">
        <v>2010</v>
      </c>
      <c r="D18" s="504"/>
      <c r="E18" s="505" t="s">
        <v>2011</v>
      </c>
      <c r="H18" s="450"/>
      <c r="I18" s="500"/>
      <c r="J18" s="400"/>
      <c r="K18" s="400"/>
      <c r="L18" s="506"/>
      <c r="M18" s="476"/>
      <c r="Q18" s="456" t="s">
        <v>2012</v>
      </c>
      <c r="R18">
        <v>2500</v>
      </c>
      <c r="S18">
        <v>16</v>
      </c>
      <c r="T18">
        <v>23500</v>
      </c>
      <c r="U18">
        <v>23900</v>
      </c>
      <c r="V18">
        <v>25800</v>
      </c>
      <c r="W18">
        <v>26600</v>
      </c>
      <c r="X18">
        <v>26600</v>
      </c>
      <c r="Y18" s="377">
        <v>28000</v>
      </c>
      <c r="Z18" s="377">
        <v>31100</v>
      </c>
      <c r="AA18" s="377">
        <v>34000</v>
      </c>
      <c r="AB18" s="377">
        <v>39800</v>
      </c>
      <c r="AC18" s="397">
        <v>41100</v>
      </c>
      <c r="AD18" s="377">
        <v>45400</v>
      </c>
      <c r="AE18" s="397">
        <v>55200</v>
      </c>
      <c r="AF18" s="397">
        <v>50000</v>
      </c>
      <c r="AG18" s="377">
        <v>55200</v>
      </c>
      <c r="AH18" s="377">
        <v>55200</v>
      </c>
      <c r="AI18" s="397">
        <v>65100</v>
      </c>
      <c r="AJ18" s="377">
        <v>70000</v>
      </c>
      <c r="AK18" s="377">
        <v>70000</v>
      </c>
      <c r="AL18" s="377">
        <v>74300</v>
      </c>
      <c r="AM18" s="377">
        <v>82600</v>
      </c>
      <c r="AN18" s="377">
        <v>87400</v>
      </c>
      <c r="AO18" s="377">
        <v>105600</v>
      </c>
      <c r="AP18" s="377">
        <v>122900</v>
      </c>
      <c r="AQ18" s="377">
        <v>184700</v>
      </c>
      <c r="AR18" s="377">
        <v>204200</v>
      </c>
      <c r="AS18" s="377"/>
      <c r="AT18" s="398"/>
      <c r="AU18" s="456" t="s">
        <v>1869</v>
      </c>
      <c r="AV18" s="398"/>
      <c r="AW18" s="398"/>
      <c r="AX18" s="398"/>
      <c r="AY18" s="398"/>
    </row>
    <row r="19" spans="2:51" ht="18">
      <c r="B19" s="502">
        <v>2</v>
      </c>
      <c r="C19" s="507" t="s">
        <v>2013</v>
      </c>
      <c r="D19" s="508"/>
      <c r="E19" s="509">
        <v>5300</v>
      </c>
      <c r="H19" s="450"/>
      <c r="I19" s="500"/>
      <c r="J19" s="400"/>
      <c r="K19" s="400"/>
      <c r="L19" s="506"/>
      <c r="M19" s="476"/>
      <c r="Q19" s="456" t="s">
        <v>2015</v>
      </c>
      <c r="R19">
        <v>2800</v>
      </c>
      <c r="S19">
        <v>17</v>
      </c>
      <c r="T19">
        <v>24200</v>
      </c>
      <c r="U19">
        <v>24600</v>
      </c>
      <c r="V19">
        <v>26600</v>
      </c>
      <c r="W19">
        <v>27400</v>
      </c>
      <c r="X19">
        <v>27400</v>
      </c>
      <c r="Y19" s="377">
        <v>28800</v>
      </c>
      <c r="Z19" s="377">
        <v>32000</v>
      </c>
      <c r="AA19" s="377">
        <v>35000</v>
      </c>
      <c r="AB19" s="377">
        <v>41000</v>
      </c>
      <c r="AC19" s="397">
        <v>42300</v>
      </c>
      <c r="AD19" s="377">
        <v>46800</v>
      </c>
      <c r="AE19" s="397">
        <v>56900</v>
      </c>
      <c r="AF19" s="397">
        <v>51500</v>
      </c>
      <c r="AG19" s="377">
        <v>56900</v>
      </c>
      <c r="AH19" s="377">
        <v>56900</v>
      </c>
      <c r="AI19" s="397">
        <v>67100</v>
      </c>
      <c r="AJ19" s="377">
        <v>72100</v>
      </c>
      <c r="AK19" s="377">
        <v>72100</v>
      </c>
      <c r="AL19" s="377">
        <v>76500</v>
      </c>
      <c r="AM19" s="377">
        <v>85100</v>
      </c>
      <c r="AN19" s="377">
        <v>90000</v>
      </c>
      <c r="AO19" s="377">
        <v>108800</v>
      </c>
      <c r="AP19" s="377">
        <v>126600</v>
      </c>
      <c r="AQ19" s="377">
        <v>190200</v>
      </c>
      <c r="AR19" s="377">
        <v>210300</v>
      </c>
      <c r="AS19" s="377"/>
      <c r="AT19" s="398"/>
      <c r="AU19" s="456" t="s">
        <v>1871</v>
      </c>
      <c r="AV19" s="398"/>
      <c r="AW19" s="398"/>
      <c r="AX19" s="398"/>
      <c r="AY19" s="398"/>
    </row>
    <row r="20" spans="2:51" ht="18">
      <c r="B20" s="482">
        <v>3</v>
      </c>
      <c r="C20" s="510" t="s">
        <v>2016</v>
      </c>
      <c r="D20" s="511"/>
      <c r="E20" s="509">
        <v>150</v>
      </c>
      <c r="H20" s="450"/>
      <c r="I20" s="500"/>
      <c r="J20" s="400"/>
      <c r="K20" s="400"/>
      <c r="L20" s="506"/>
      <c r="M20" s="476"/>
      <c r="Q20" s="456" t="s">
        <v>2018</v>
      </c>
      <c r="R20">
        <v>3200</v>
      </c>
      <c r="S20">
        <v>18</v>
      </c>
      <c r="T20">
        <v>24900</v>
      </c>
      <c r="U20">
        <v>25300</v>
      </c>
      <c r="V20">
        <v>27400</v>
      </c>
      <c r="W20">
        <v>28200</v>
      </c>
      <c r="X20">
        <v>28200</v>
      </c>
      <c r="Y20" s="377">
        <v>29700</v>
      </c>
      <c r="Z20" s="377">
        <v>33000</v>
      </c>
      <c r="AA20" s="377">
        <v>36100</v>
      </c>
      <c r="AB20" s="377">
        <v>42200</v>
      </c>
      <c r="AC20" s="397">
        <v>43600</v>
      </c>
      <c r="AD20" s="377">
        <v>48200</v>
      </c>
      <c r="AE20" s="397">
        <v>58600</v>
      </c>
      <c r="AF20" s="397">
        <v>53000</v>
      </c>
      <c r="AG20" s="377">
        <v>58600</v>
      </c>
      <c r="AH20" s="377">
        <v>58600</v>
      </c>
      <c r="AI20" s="397">
        <v>69100</v>
      </c>
      <c r="AJ20" s="377">
        <v>74300</v>
      </c>
      <c r="AK20" s="377">
        <v>74300</v>
      </c>
      <c r="AL20" s="377">
        <v>78800</v>
      </c>
      <c r="AM20" s="377">
        <v>87700</v>
      </c>
      <c r="AN20" s="377">
        <v>92700</v>
      </c>
      <c r="AO20" s="377">
        <v>112100</v>
      </c>
      <c r="AP20" s="377">
        <v>130400</v>
      </c>
      <c r="AQ20" s="377">
        <v>195900</v>
      </c>
      <c r="AR20" s="377">
        <v>216600</v>
      </c>
      <c r="AS20" s="377"/>
      <c r="AT20" s="398"/>
      <c r="AU20" s="456" t="s">
        <v>1873</v>
      </c>
      <c r="AV20" s="398"/>
      <c r="AW20" s="398"/>
      <c r="AX20" s="398"/>
      <c r="AY20" s="398"/>
    </row>
    <row r="21" spans="2:51" ht="18.600000000000001" thickBot="1">
      <c r="B21" s="512">
        <v>4</v>
      </c>
      <c r="C21" s="513" t="s">
        <v>2019</v>
      </c>
      <c r="D21" s="514"/>
      <c r="E21" s="515">
        <v>10</v>
      </c>
      <c r="H21" s="450"/>
      <c r="I21" s="500"/>
      <c r="J21" s="400"/>
      <c r="K21" s="400"/>
      <c r="L21" s="506"/>
      <c r="M21" s="476"/>
      <c r="Q21" s="456" t="s">
        <v>2021</v>
      </c>
      <c r="R21">
        <v>3500</v>
      </c>
      <c r="S21">
        <v>19</v>
      </c>
      <c r="T21">
        <v>25600</v>
      </c>
      <c r="U21">
        <v>26100</v>
      </c>
      <c r="V21">
        <v>28200</v>
      </c>
      <c r="W21">
        <v>29000</v>
      </c>
      <c r="X21">
        <v>29000</v>
      </c>
      <c r="Y21" s="377">
        <v>30600</v>
      </c>
      <c r="Z21" s="377">
        <v>34000</v>
      </c>
      <c r="AA21" s="377">
        <v>37200</v>
      </c>
      <c r="AB21" s="377">
        <v>43500</v>
      </c>
      <c r="AC21" s="397">
        <v>44900</v>
      </c>
      <c r="AD21" s="377">
        <v>49600</v>
      </c>
      <c r="AE21" s="397">
        <v>60400</v>
      </c>
      <c r="AF21" s="397">
        <v>54600</v>
      </c>
      <c r="AG21" s="377">
        <v>60400</v>
      </c>
      <c r="AH21" s="377">
        <v>60400</v>
      </c>
      <c r="AI21" s="397">
        <v>71200</v>
      </c>
      <c r="AJ21" s="377">
        <v>76500</v>
      </c>
      <c r="AK21" s="377">
        <v>76500</v>
      </c>
      <c r="AL21" s="377">
        <v>81200</v>
      </c>
      <c r="AM21" s="377">
        <v>90300</v>
      </c>
      <c r="AN21" s="377">
        <v>95500</v>
      </c>
      <c r="AO21" s="377">
        <v>115500</v>
      </c>
      <c r="AP21" s="377">
        <v>134300</v>
      </c>
      <c r="AQ21" s="377">
        <v>201800</v>
      </c>
      <c r="AR21" s="377"/>
      <c r="AS21" s="377"/>
      <c r="AT21" s="398"/>
      <c r="AU21" s="456" t="s">
        <v>1875</v>
      </c>
      <c r="AV21" s="398"/>
      <c r="AW21" s="398"/>
      <c r="AX21" s="398"/>
      <c r="AY21" s="398"/>
    </row>
    <row r="22" spans="2:51" ht="18.600000000000001" thickBot="1">
      <c r="C22" s="161"/>
      <c r="D22" s="161"/>
      <c r="E22" s="516"/>
      <c r="H22" s="450"/>
      <c r="I22" s="500"/>
      <c r="J22" s="400"/>
      <c r="K22" s="400"/>
      <c r="L22" s="506"/>
      <c r="M22" s="476"/>
      <c r="Q22" s="456"/>
      <c r="S22">
        <v>20</v>
      </c>
      <c r="T22">
        <v>26400</v>
      </c>
      <c r="U22">
        <v>26900</v>
      </c>
      <c r="V22">
        <v>29000</v>
      </c>
      <c r="W22">
        <v>29900</v>
      </c>
      <c r="X22">
        <v>29900</v>
      </c>
      <c r="Y22" s="377">
        <v>31500</v>
      </c>
      <c r="Z22" s="377">
        <v>35000</v>
      </c>
      <c r="AA22" s="377">
        <v>38300</v>
      </c>
      <c r="AB22" s="377">
        <v>44800</v>
      </c>
      <c r="AC22" s="397">
        <v>46200</v>
      </c>
      <c r="AD22" s="377">
        <v>51100</v>
      </c>
      <c r="AE22" s="397">
        <v>62200</v>
      </c>
      <c r="AF22" s="397">
        <v>56600</v>
      </c>
      <c r="AG22" s="377">
        <v>62200</v>
      </c>
      <c r="AH22" s="377">
        <v>62200</v>
      </c>
      <c r="AI22" s="397">
        <v>73300</v>
      </c>
      <c r="AJ22" s="377">
        <v>78800</v>
      </c>
      <c r="AK22" s="377">
        <v>78800</v>
      </c>
      <c r="AL22" s="377">
        <v>83600</v>
      </c>
      <c r="AM22" s="377">
        <v>93000</v>
      </c>
      <c r="AN22" s="377">
        <v>98400</v>
      </c>
      <c r="AO22" s="377">
        <v>119000</v>
      </c>
      <c r="AP22" s="377">
        <v>138300</v>
      </c>
      <c r="AQ22" s="377">
        <v>207900</v>
      </c>
      <c r="AR22" s="377"/>
      <c r="AS22" s="377"/>
      <c r="AT22" s="398"/>
      <c r="AU22" s="456" t="s">
        <v>1876</v>
      </c>
      <c r="AV22" s="398"/>
      <c r="AW22" s="398"/>
      <c r="AX22" s="398"/>
      <c r="AY22" s="398"/>
    </row>
    <row r="23" spans="2:51" ht="18.600000000000001" thickBot="1">
      <c r="B23" s="517"/>
      <c r="C23" s="493" t="s">
        <v>2022</v>
      </c>
      <c r="D23" s="494"/>
      <c r="E23" s="495"/>
      <c r="H23" s="450"/>
      <c r="I23" s="500"/>
      <c r="J23" s="400"/>
      <c r="K23" s="400"/>
      <c r="L23" s="506"/>
      <c r="M23" s="476"/>
      <c r="Q23" s="456" t="s">
        <v>2024</v>
      </c>
      <c r="R23">
        <v>4200</v>
      </c>
      <c r="S23">
        <v>21</v>
      </c>
      <c r="T23">
        <v>27200</v>
      </c>
      <c r="U23">
        <v>27700</v>
      </c>
      <c r="V23">
        <v>29900</v>
      </c>
      <c r="W23">
        <v>30800</v>
      </c>
      <c r="X23">
        <v>30800</v>
      </c>
      <c r="Y23" s="377">
        <v>32400</v>
      </c>
      <c r="Z23" s="377">
        <v>36100</v>
      </c>
      <c r="AA23" s="377">
        <v>39400</v>
      </c>
      <c r="AB23" s="377">
        <v>46100</v>
      </c>
      <c r="AC23" s="397">
        <v>47600</v>
      </c>
      <c r="AD23" s="377">
        <v>52600</v>
      </c>
      <c r="AE23" s="397">
        <v>64100</v>
      </c>
      <c r="AF23" s="397">
        <v>57900</v>
      </c>
      <c r="AG23" s="377">
        <v>64100</v>
      </c>
      <c r="AH23" s="377">
        <v>64100</v>
      </c>
      <c r="AI23" s="397">
        <v>75500</v>
      </c>
      <c r="AJ23" s="377">
        <v>81200</v>
      </c>
      <c r="AK23" s="377">
        <v>81200</v>
      </c>
      <c r="AL23" s="377">
        <v>86100</v>
      </c>
      <c r="AM23" s="377">
        <v>95800</v>
      </c>
      <c r="AN23" s="377">
        <v>101400</v>
      </c>
      <c r="AO23" s="377">
        <v>122600</v>
      </c>
      <c r="AP23" s="377">
        <v>142400</v>
      </c>
      <c r="AQ23" s="377">
        <v>214100</v>
      </c>
      <c r="AR23" s="377"/>
      <c r="AS23" s="377"/>
      <c r="AT23" s="398"/>
      <c r="AU23" s="398"/>
      <c r="AV23" s="398"/>
      <c r="AW23" s="398"/>
      <c r="AX23" s="398"/>
      <c r="AY23" s="398"/>
    </row>
    <row r="24" spans="2:51" ht="18">
      <c r="B24" s="518">
        <v>1</v>
      </c>
      <c r="C24" s="519" t="s">
        <v>2025</v>
      </c>
      <c r="D24" s="520"/>
      <c r="E24" s="521" t="s">
        <v>2024</v>
      </c>
      <c r="F24" s="522"/>
      <c r="H24" s="450"/>
      <c r="I24" s="500"/>
      <c r="J24" s="400"/>
      <c r="K24" s="400"/>
      <c r="L24" s="506"/>
      <c r="M24" s="476"/>
      <c r="Q24" s="456" t="s">
        <v>2026</v>
      </c>
      <c r="R24">
        <v>4400</v>
      </c>
      <c r="S24">
        <v>22</v>
      </c>
      <c r="T24">
        <v>28000</v>
      </c>
      <c r="U24">
        <v>28500</v>
      </c>
      <c r="V24">
        <v>30800</v>
      </c>
      <c r="W24">
        <v>31700</v>
      </c>
      <c r="X24">
        <v>31700</v>
      </c>
      <c r="Y24" s="377">
        <v>33400</v>
      </c>
      <c r="Z24" s="377">
        <v>37200</v>
      </c>
      <c r="AA24" s="377">
        <v>40600</v>
      </c>
      <c r="AB24" s="377">
        <v>47500</v>
      </c>
      <c r="AC24" s="397">
        <v>47600</v>
      </c>
      <c r="AD24" s="377">
        <v>54200</v>
      </c>
      <c r="AE24" s="397">
        <v>66000</v>
      </c>
      <c r="AF24" s="397">
        <v>57900</v>
      </c>
      <c r="AG24" s="377">
        <v>66000</v>
      </c>
      <c r="AH24" s="377">
        <v>66000</v>
      </c>
      <c r="AI24" s="397">
        <v>77800</v>
      </c>
      <c r="AJ24" s="377">
        <v>83600</v>
      </c>
      <c r="AK24" s="377">
        <v>83600</v>
      </c>
      <c r="AL24" s="377">
        <v>88700</v>
      </c>
      <c r="AM24" s="377">
        <v>98700</v>
      </c>
      <c r="AN24" s="377">
        <v>104400</v>
      </c>
      <c r="AO24" s="377">
        <v>126300</v>
      </c>
      <c r="AP24" s="377">
        <v>146700</v>
      </c>
      <c r="AQ24" s="377"/>
      <c r="AR24" s="377"/>
      <c r="AS24" s="377"/>
      <c r="AT24" s="398"/>
      <c r="AU24" s="398"/>
      <c r="AV24" s="398"/>
      <c r="AW24" s="398"/>
      <c r="AX24" s="398"/>
      <c r="AY24" s="398"/>
    </row>
    <row r="25" spans="2:51" ht="18">
      <c r="B25" s="502">
        <v>2</v>
      </c>
      <c r="C25" s="523" t="s">
        <v>2027</v>
      </c>
      <c r="D25" s="524"/>
      <c r="E25" s="525">
        <f>ROUND((E19*1.86),2)-MOD(ROUND((E19*1.86),2),-10)</f>
        <v>9860</v>
      </c>
      <c r="F25" s="526"/>
      <c r="H25" s="450"/>
      <c r="I25" s="500"/>
      <c r="J25" s="400"/>
      <c r="K25" s="400"/>
      <c r="L25" s="506"/>
      <c r="M25" s="476"/>
      <c r="Q25" s="398" t="s">
        <v>2029</v>
      </c>
      <c r="R25">
        <v>4500</v>
      </c>
      <c r="S25">
        <v>23</v>
      </c>
      <c r="T25">
        <v>28800</v>
      </c>
      <c r="U25">
        <v>29400</v>
      </c>
      <c r="V25">
        <v>31700</v>
      </c>
      <c r="W25">
        <v>32700</v>
      </c>
      <c r="X25">
        <v>32700</v>
      </c>
      <c r="Y25" s="377">
        <v>34400</v>
      </c>
      <c r="Z25" s="377">
        <v>38300</v>
      </c>
      <c r="AA25" s="377">
        <v>41800</v>
      </c>
      <c r="AB25" s="377">
        <v>48900</v>
      </c>
      <c r="AC25" s="397">
        <v>49000</v>
      </c>
      <c r="AD25" s="377">
        <v>55800</v>
      </c>
      <c r="AE25" s="397">
        <v>68000</v>
      </c>
      <c r="AF25" s="397">
        <v>59600</v>
      </c>
      <c r="AG25" s="377">
        <v>68000</v>
      </c>
      <c r="AH25" s="377">
        <v>68000</v>
      </c>
      <c r="AI25" s="397">
        <v>80100</v>
      </c>
      <c r="AJ25" s="377">
        <v>86100</v>
      </c>
      <c r="AK25" s="377">
        <v>86100</v>
      </c>
      <c r="AL25" s="377">
        <v>91400</v>
      </c>
      <c r="AM25" s="377">
        <v>101700</v>
      </c>
      <c r="AN25" s="377">
        <v>107500</v>
      </c>
      <c r="AO25" s="377">
        <v>130100</v>
      </c>
      <c r="AP25" s="377">
        <v>151100</v>
      </c>
      <c r="AQ25" s="377"/>
      <c r="AR25" s="377"/>
      <c r="AS25" s="377"/>
      <c r="AT25" s="398"/>
      <c r="AU25" s="398"/>
      <c r="AV25" s="398"/>
      <c r="AW25" s="398"/>
      <c r="AX25" s="398"/>
      <c r="AY25" s="398"/>
    </row>
    <row r="26" spans="2:51" ht="18">
      <c r="B26" s="527">
        <v>3</v>
      </c>
      <c r="C26" s="528" t="s">
        <v>2030</v>
      </c>
      <c r="D26" s="529"/>
      <c r="E26" s="530">
        <f>IF(E24="","",VLOOKUP(E24,Q14:R34,2,))</f>
        <v>4200</v>
      </c>
      <c r="H26" s="450"/>
      <c r="I26" s="500"/>
      <c r="J26" s="400"/>
      <c r="K26" s="400"/>
      <c r="L26" s="506"/>
      <c r="M26" s="476"/>
      <c r="Q26" s="398" t="s">
        <v>2031</v>
      </c>
      <c r="R26">
        <v>4600</v>
      </c>
      <c r="S26">
        <v>24</v>
      </c>
      <c r="T26">
        <v>29700</v>
      </c>
      <c r="U26">
        <v>20300</v>
      </c>
      <c r="V26">
        <v>32700</v>
      </c>
      <c r="W26">
        <v>33700</v>
      </c>
      <c r="X26">
        <v>33700</v>
      </c>
      <c r="Y26" s="377">
        <v>35400</v>
      </c>
      <c r="Z26" s="377">
        <v>39400</v>
      </c>
      <c r="AA26" s="377">
        <v>43100</v>
      </c>
      <c r="AB26" s="377">
        <v>50400</v>
      </c>
      <c r="AC26" s="397">
        <v>50500</v>
      </c>
      <c r="AD26" s="377">
        <v>57500</v>
      </c>
      <c r="AE26" s="397">
        <v>70000</v>
      </c>
      <c r="AF26" s="397">
        <v>61400</v>
      </c>
      <c r="AG26" s="377">
        <v>70000</v>
      </c>
      <c r="AH26" s="377">
        <v>70000</v>
      </c>
      <c r="AI26" s="397">
        <v>82500</v>
      </c>
      <c r="AJ26" s="377">
        <v>88700</v>
      </c>
      <c r="AK26" s="377">
        <v>88700</v>
      </c>
      <c r="AL26" s="377">
        <v>94100</v>
      </c>
      <c r="AM26" s="377">
        <v>104800</v>
      </c>
      <c r="AN26" s="377">
        <v>110700</v>
      </c>
      <c r="AO26" s="377">
        <v>134000</v>
      </c>
      <c r="AP26" s="377">
        <v>155600</v>
      </c>
      <c r="AQ26" s="377"/>
      <c r="AR26" s="377"/>
      <c r="AS26" s="377"/>
      <c r="AT26" s="398"/>
      <c r="AU26" s="398"/>
      <c r="AV26" s="398"/>
      <c r="AW26" s="398"/>
      <c r="AX26" s="398"/>
      <c r="AY26" s="398"/>
    </row>
    <row r="27" spans="2:51" ht="18">
      <c r="B27" s="502">
        <v>4</v>
      </c>
      <c r="C27" s="528" t="s">
        <v>2032</v>
      </c>
      <c r="D27" s="529"/>
      <c r="E27" s="531">
        <f>E25+E26</f>
        <v>14060</v>
      </c>
      <c r="H27" s="450"/>
      <c r="I27" s="500"/>
      <c r="J27" s="400"/>
      <c r="K27" s="400"/>
      <c r="L27" s="506"/>
      <c r="M27" s="476"/>
      <c r="Q27" s="456" t="s">
        <v>2034</v>
      </c>
      <c r="R27">
        <v>4800</v>
      </c>
      <c r="S27">
        <v>25</v>
      </c>
      <c r="T27">
        <v>30600</v>
      </c>
      <c r="U27">
        <v>31200</v>
      </c>
      <c r="V27">
        <v>33700</v>
      </c>
      <c r="W27">
        <v>34700</v>
      </c>
      <c r="X27">
        <v>34700</v>
      </c>
      <c r="Y27" s="377">
        <v>36500</v>
      </c>
      <c r="Z27" s="377">
        <v>40600</v>
      </c>
      <c r="AA27" s="377">
        <v>44400</v>
      </c>
      <c r="AB27" s="377">
        <v>51900</v>
      </c>
      <c r="AC27" s="397">
        <v>52000</v>
      </c>
      <c r="AD27" s="377">
        <v>59200</v>
      </c>
      <c r="AE27" s="397">
        <v>72100</v>
      </c>
      <c r="AF27" s="397">
        <v>63200</v>
      </c>
      <c r="AG27" s="377">
        <v>72100</v>
      </c>
      <c r="AH27" s="377">
        <v>72100</v>
      </c>
      <c r="AI27" s="397">
        <v>85000</v>
      </c>
      <c r="AJ27" s="377">
        <v>91400</v>
      </c>
      <c r="AK27" s="377">
        <v>91400</v>
      </c>
      <c r="AL27" s="377">
        <v>96900</v>
      </c>
      <c r="AM27" s="377">
        <v>107900</v>
      </c>
      <c r="AN27" s="377">
        <v>114000</v>
      </c>
      <c r="AO27" s="377">
        <v>138000</v>
      </c>
      <c r="AP27" s="377">
        <v>160300</v>
      </c>
      <c r="AQ27" s="377"/>
      <c r="AR27" s="377"/>
      <c r="AS27" s="377"/>
      <c r="AT27" s="398"/>
      <c r="AU27" s="398"/>
      <c r="AV27" s="398"/>
      <c r="AW27" s="398"/>
      <c r="AX27" s="398"/>
      <c r="AY27" s="398"/>
    </row>
    <row r="28" spans="2:51" ht="15.6">
      <c r="B28" s="502">
        <v>5</v>
      </c>
      <c r="C28" s="528" t="s">
        <v>2035</v>
      </c>
      <c r="D28" s="529"/>
      <c r="E28" s="531">
        <v>10</v>
      </c>
      <c r="H28" s="532"/>
      <c r="I28" s="400"/>
      <c r="J28" s="400"/>
      <c r="K28" s="400"/>
      <c r="L28" s="528"/>
      <c r="M28" s="476"/>
      <c r="Q28" s="456" t="s">
        <v>1863</v>
      </c>
      <c r="R28">
        <v>5400</v>
      </c>
      <c r="S28">
        <v>26</v>
      </c>
      <c r="T28">
        <v>31500</v>
      </c>
      <c r="U28">
        <v>32100</v>
      </c>
      <c r="V28">
        <v>34700</v>
      </c>
      <c r="W28">
        <v>35700</v>
      </c>
      <c r="X28">
        <v>35700</v>
      </c>
      <c r="Y28" s="377">
        <v>37600</v>
      </c>
      <c r="Z28" s="377">
        <v>41800</v>
      </c>
      <c r="AA28" s="377">
        <v>45700</v>
      </c>
      <c r="AB28" s="377">
        <v>53500</v>
      </c>
      <c r="AC28" s="397">
        <v>53600</v>
      </c>
      <c r="AD28" s="377">
        <v>61000</v>
      </c>
      <c r="AE28" s="397">
        <v>74300</v>
      </c>
      <c r="AF28" s="397">
        <v>65100</v>
      </c>
      <c r="AG28" s="377">
        <v>74300</v>
      </c>
      <c r="AH28" s="377">
        <v>74300</v>
      </c>
      <c r="AI28" s="397">
        <v>87600</v>
      </c>
      <c r="AJ28" s="377">
        <v>94100</v>
      </c>
      <c r="AK28" s="377">
        <v>94100</v>
      </c>
      <c r="AL28" s="377">
        <v>99800</v>
      </c>
      <c r="AM28" s="377">
        <v>111100</v>
      </c>
      <c r="AN28" s="377">
        <v>117400</v>
      </c>
      <c r="AO28" s="377">
        <v>142100</v>
      </c>
      <c r="AP28" s="377">
        <v>165100</v>
      </c>
      <c r="AQ28" s="377"/>
      <c r="AR28" s="377"/>
      <c r="AS28" s="377"/>
      <c r="AT28" s="398"/>
      <c r="AU28" s="398"/>
      <c r="AV28" s="398"/>
      <c r="AW28" s="398"/>
      <c r="AX28" s="398"/>
      <c r="AY28" s="398"/>
    </row>
    <row r="29" spans="2:51" ht="18.600000000000001" thickBot="1">
      <c r="B29" s="512">
        <v>6</v>
      </c>
      <c r="C29" s="513" t="s">
        <v>2036</v>
      </c>
      <c r="D29" s="514"/>
      <c r="E29" s="515">
        <v>10</v>
      </c>
      <c r="H29" s="450"/>
      <c r="I29" s="500"/>
      <c r="J29" s="500"/>
      <c r="K29" s="500"/>
      <c r="L29" s="533"/>
      <c r="M29" s="476"/>
      <c r="Q29" s="456" t="s">
        <v>1865</v>
      </c>
      <c r="R29">
        <v>5400</v>
      </c>
      <c r="S29">
        <v>27</v>
      </c>
      <c r="T29">
        <v>32400</v>
      </c>
      <c r="U29">
        <v>33100</v>
      </c>
      <c r="V29">
        <v>35700</v>
      </c>
      <c r="W29">
        <v>36800</v>
      </c>
      <c r="X29">
        <v>36800</v>
      </c>
      <c r="Y29" s="377">
        <v>38700</v>
      </c>
      <c r="Z29" s="377">
        <v>43100</v>
      </c>
      <c r="AA29" s="377">
        <v>47100</v>
      </c>
      <c r="AB29" s="377">
        <v>55100</v>
      </c>
      <c r="AC29" s="397">
        <v>55200</v>
      </c>
      <c r="AD29" s="377">
        <v>62800</v>
      </c>
      <c r="AE29" s="397">
        <v>76500</v>
      </c>
      <c r="AF29" s="397">
        <v>67100</v>
      </c>
      <c r="AG29" s="377">
        <v>76500</v>
      </c>
      <c r="AH29" s="377">
        <v>76500</v>
      </c>
      <c r="AI29" s="397">
        <v>90200</v>
      </c>
      <c r="AJ29" s="377">
        <v>96900</v>
      </c>
      <c r="AK29" s="377">
        <v>96900</v>
      </c>
      <c r="AL29" s="377">
        <v>102800</v>
      </c>
      <c r="AM29" s="377">
        <v>114400</v>
      </c>
      <c r="AN29" s="377">
        <v>120900</v>
      </c>
      <c r="AO29" s="377">
        <v>146400</v>
      </c>
      <c r="AP29" s="377">
        <v>170100</v>
      </c>
      <c r="AQ29" s="377"/>
      <c r="AR29" s="377"/>
      <c r="AS29" s="377"/>
      <c r="AT29" s="398"/>
      <c r="AU29" s="398"/>
      <c r="AV29" s="398"/>
      <c r="AW29" s="398"/>
      <c r="AX29" s="398"/>
      <c r="AY29" s="398"/>
    </row>
    <row r="30" spans="2:51" ht="16.2" thickBot="1">
      <c r="H30" s="534"/>
      <c r="I30" s="535"/>
      <c r="J30" s="535"/>
      <c r="K30" s="535"/>
      <c r="L30" s="535"/>
      <c r="M30" s="489"/>
      <c r="N30" s="437" t="e">
        <f>TRIM(N36&amp;" "&amp;N35&amp;" "&amp;N34&amp;" "&amp;N33&amp;" "&amp;N32&amp;" "&amp;N31)</f>
        <v>#VALUE!</v>
      </c>
      <c r="Q30" s="456" t="s">
        <v>1869</v>
      </c>
      <c r="R30">
        <v>6600</v>
      </c>
      <c r="S30">
        <v>28</v>
      </c>
      <c r="T30">
        <v>33400</v>
      </c>
      <c r="U30">
        <v>34100</v>
      </c>
      <c r="V30">
        <v>36800</v>
      </c>
      <c r="W30">
        <v>37900</v>
      </c>
      <c r="X30">
        <v>37900</v>
      </c>
      <c r="Y30" s="377">
        <v>39900</v>
      </c>
      <c r="Z30" s="377">
        <v>44400</v>
      </c>
      <c r="AA30" s="377">
        <v>48500</v>
      </c>
      <c r="AB30" s="377">
        <v>56800</v>
      </c>
      <c r="AC30" s="397">
        <v>56900</v>
      </c>
      <c r="AD30" s="377">
        <v>64700</v>
      </c>
      <c r="AE30" s="397">
        <v>78800</v>
      </c>
      <c r="AF30" s="397">
        <v>69100</v>
      </c>
      <c r="AG30" s="377">
        <v>78800</v>
      </c>
      <c r="AH30" s="377">
        <v>78800</v>
      </c>
      <c r="AI30" s="397">
        <v>92900</v>
      </c>
      <c r="AJ30" s="377">
        <v>99800</v>
      </c>
      <c r="AK30" s="377">
        <v>99800</v>
      </c>
      <c r="AL30" s="377">
        <v>105900</v>
      </c>
      <c r="AM30" s="377">
        <v>117800</v>
      </c>
      <c r="AN30" s="377">
        <v>124500</v>
      </c>
      <c r="AO30" s="377">
        <v>150800</v>
      </c>
      <c r="AP30" s="377">
        <v>175200</v>
      </c>
      <c r="AQ30" s="377"/>
      <c r="AR30" s="377"/>
      <c r="AS30" s="377"/>
      <c r="AT30" s="398"/>
      <c r="AU30" s="398"/>
      <c r="AV30" s="398"/>
      <c r="AW30" s="398"/>
      <c r="AX30" s="398"/>
      <c r="AY30" s="398"/>
    </row>
    <row r="31" spans="2:51" ht="21.6" thickBot="1">
      <c r="C31" s="536" t="s">
        <v>2038</v>
      </c>
      <c r="D31" s="537"/>
      <c r="E31" s="538"/>
      <c r="Q31" s="456" t="s">
        <v>1871</v>
      </c>
      <c r="R31">
        <v>7600</v>
      </c>
      <c r="S31">
        <v>29</v>
      </c>
      <c r="T31">
        <v>34400</v>
      </c>
      <c r="U31">
        <v>35100</v>
      </c>
      <c r="V31">
        <v>37900</v>
      </c>
      <c r="W31">
        <v>39000</v>
      </c>
      <c r="X31">
        <v>39000</v>
      </c>
      <c r="Y31" s="377">
        <v>41100</v>
      </c>
      <c r="Z31" s="377">
        <v>45700</v>
      </c>
      <c r="AA31" s="377">
        <v>50000</v>
      </c>
      <c r="AB31" s="377">
        <v>58500</v>
      </c>
      <c r="AC31" s="397">
        <v>58600</v>
      </c>
      <c r="AD31" s="377">
        <v>66600</v>
      </c>
      <c r="AE31" s="397">
        <v>81200</v>
      </c>
      <c r="AF31" s="397">
        <v>71200</v>
      </c>
      <c r="AG31" s="377">
        <v>81200</v>
      </c>
      <c r="AH31" s="377">
        <v>81200</v>
      </c>
      <c r="AI31" s="397">
        <v>95700</v>
      </c>
      <c r="AJ31" s="377">
        <v>102800</v>
      </c>
      <c r="AK31" s="377">
        <v>102800</v>
      </c>
      <c r="AL31" s="377">
        <v>109100</v>
      </c>
      <c r="AM31" s="377">
        <v>121300</v>
      </c>
      <c r="AN31" s="377">
        <v>128200</v>
      </c>
      <c r="AO31" s="377">
        <v>155300</v>
      </c>
      <c r="AP31" s="377">
        <v>180500</v>
      </c>
      <c r="AQ31" s="377"/>
      <c r="AR31" s="377"/>
      <c r="AS31" s="377"/>
      <c r="AT31" s="398"/>
      <c r="AU31" s="398"/>
      <c r="AV31" s="398"/>
      <c r="AW31" s="398"/>
      <c r="AX31" s="398"/>
      <c r="AY31" s="398"/>
    </row>
    <row r="32" spans="2:51" ht="18.600000000000001" thickBot="1">
      <c r="B32" s="492"/>
      <c r="C32" s="539" t="s">
        <v>1419</v>
      </c>
      <c r="D32" s="540"/>
      <c r="E32" s="541">
        <v>18950</v>
      </c>
      <c r="N32" s="358" t="e">
        <f>IF(RIGHT(L29,2)="00","",CHOOSE(RIGHT(L29,2),"एक","दोन","तीन","चार","पाच","सहा","सात","आठ","नऊ","दहा","अकरा","बारा","तेरा","चौदा","पंधरा","सोळा","सतरा","अठरा","एकोणवीस","वीस","एकवीस","बावीस","तेवीस","चोवीस","पंचवीस","सव्वीस","सत्तावीस","अठ्ठावीस","एकोणतीस","तीस","एकतीस","बत्तीस","तेहतीस","चौतीस","पस्तीस","छत्तीस","सदतीस","अडतीस","एकोणचाळीस","चाळीस","एकेचाळीस","बेचाळीस","त्रेचाळीस","चौवेचाळीस","पंचेचाळीस","शेहेचाळीस","सत्तेचाळीस","अठ्ठेचाळीस","एकोणपन्नास","पन्नास","एकावन्न","बावन्न","त्रेपन्न","चोपन्न","पंचावन्न","छपन्न","सत्तावन्न","अठ्ठावन्न","एकोणसाठ","साठ","एकसष्ठ","बासष्ठ","त्रेसष्ठ","चौसष्ठ","पासष्ठ","सहासष्ठ","सदुसष्ठ","अडूसष्ठ","एकोणसत्तर","सत्तर","एकाहत्तर","बहात्तर","त्र्याहत्तर","चौऱ्याहत्तर","पंचाहत्तर","शहात्तर","सत्याहत्तर","अठ्ठ्याहत्तर","एकोणऐंशी","ऐंशी","एक्याऐंशी","ब्याऐंशी","त्र्याऐंशी","चौऱ्याऐंशी","पंचाऐंशी","शहाऐंशी","सत्याऐंशी","अठ्ठ्याऐंशी","एकोणनव्वद","नव्वद","एक्याण्णव","ब्याण्णव","त्र्याण्णव","चौऱ्याण्णव","पंचाण्णव","शहाण्णव","सत्याण्णव","अठ्ठ्याण्णव","नव्याण्णव"))&amp;" मात्र."</f>
        <v>#VALUE!</v>
      </c>
      <c r="Q32" s="456" t="s">
        <v>1873</v>
      </c>
      <c r="R32">
        <v>8700</v>
      </c>
      <c r="S32">
        <v>30</v>
      </c>
      <c r="T32">
        <v>35400</v>
      </c>
      <c r="U32">
        <v>36200</v>
      </c>
      <c r="V32">
        <v>39000</v>
      </c>
      <c r="W32">
        <v>40200</v>
      </c>
      <c r="X32">
        <v>40200</v>
      </c>
      <c r="Y32" s="377">
        <v>42300</v>
      </c>
      <c r="Z32" s="377">
        <v>47100</v>
      </c>
      <c r="AA32" s="377">
        <v>51500</v>
      </c>
      <c r="AB32" s="377">
        <v>60300</v>
      </c>
      <c r="AC32" s="397">
        <v>60400</v>
      </c>
      <c r="AD32" s="377">
        <v>68600</v>
      </c>
      <c r="AE32" s="397">
        <v>83600</v>
      </c>
      <c r="AF32" s="397">
        <v>73300</v>
      </c>
      <c r="AG32" s="377">
        <v>83600</v>
      </c>
      <c r="AH32" s="377">
        <v>83600</v>
      </c>
      <c r="AI32" s="397">
        <v>98600</v>
      </c>
      <c r="AJ32" s="377">
        <v>105900</v>
      </c>
      <c r="AK32" s="377">
        <v>105900</v>
      </c>
      <c r="AL32" s="377">
        <v>112400</v>
      </c>
      <c r="AM32" s="377">
        <v>124900</v>
      </c>
      <c r="AN32" s="377">
        <v>132000</v>
      </c>
      <c r="AO32" s="377">
        <v>160000</v>
      </c>
      <c r="AP32" s="377">
        <v>185900</v>
      </c>
      <c r="AQ32" s="377"/>
      <c r="AR32" s="377"/>
      <c r="AS32" s="377"/>
      <c r="AT32" s="398"/>
      <c r="AU32" s="398"/>
      <c r="AV32" s="398"/>
      <c r="AW32" s="398"/>
      <c r="AX32" s="398"/>
      <c r="AY32" s="398"/>
    </row>
    <row r="33" spans="2:51" ht="18">
      <c r="B33" s="496"/>
      <c r="C33" s="539" t="s">
        <v>1419</v>
      </c>
      <c r="D33" s="540"/>
      <c r="E33" s="542">
        <f>E42</f>
        <v>49000</v>
      </c>
      <c r="F33" s="543">
        <v>14750</v>
      </c>
      <c r="G33" s="544">
        <v>4200</v>
      </c>
      <c r="H33" s="545">
        <f>IF(C33="","",SUM(F33,G33))</f>
        <v>18950</v>
      </c>
      <c r="J33" s="546"/>
      <c r="K33" s="546"/>
      <c r="N33" s="358" t="e">
        <f>TRIM(IF(((RIGHT(L29,3)-RIGHT(L29,2))/100)=0,"",(CHOOSE(((RIGHT(L29,3)-RIGHT(L29,2))/100),"","दोन","तीन","चार","पाच","सहा","सात","आठ","नऊ"))&amp;IF(((RIGHT(L29,3)-RIGHT(L29,2))/100)=1," शंभर","शे")))</f>
        <v>#VALUE!</v>
      </c>
      <c r="Q33" s="456" t="s">
        <v>1875</v>
      </c>
      <c r="R33">
        <v>8900</v>
      </c>
      <c r="S33">
        <v>31</v>
      </c>
      <c r="T33">
        <v>36500</v>
      </c>
      <c r="U33">
        <v>37300</v>
      </c>
      <c r="V33">
        <v>40200</v>
      </c>
      <c r="W33">
        <v>41400</v>
      </c>
      <c r="X33">
        <v>41400</v>
      </c>
      <c r="Y33" s="377">
        <v>43600</v>
      </c>
      <c r="Z33" s="377">
        <v>48500</v>
      </c>
      <c r="AA33" s="377">
        <v>53000</v>
      </c>
      <c r="AB33" s="377">
        <v>62100</v>
      </c>
      <c r="AC33" s="397">
        <v>62200</v>
      </c>
      <c r="AD33" s="377">
        <v>70700</v>
      </c>
      <c r="AE33" s="397">
        <v>86100</v>
      </c>
      <c r="AF33" s="397">
        <v>75500</v>
      </c>
      <c r="AG33" s="377">
        <v>86100</v>
      </c>
      <c r="AH33" s="377">
        <v>86100</v>
      </c>
      <c r="AI33" s="397">
        <v>101600</v>
      </c>
      <c r="AJ33" s="377">
        <v>109100</v>
      </c>
      <c r="AK33" s="377">
        <v>109100</v>
      </c>
      <c r="AL33" s="377">
        <v>115800</v>
      </c>
      <c r="AM33" s="377">
        <v>128600</v>
      </c>
      <c r="AN33" s="377">
        <v>136000</v>
      </c>
      <c r="AO33" s="377">
        <v>164800</v>
      </c>
      <c r="AP33" s="377">
        <v>191500</v>
      </c>
      <c r="AQ33" s="377"/>
      <c r="AR33" s="377"/>
      <c r="AS33" s="377"/>
      <c r="AT33" s="398"/>
      <c r="AU33" s="398"/>
      <c r="AV33" s="398"/>
      <c r="AW33" s="398"/>
      <c r="AX33" s="398"/>
      <c r="AY33" s="398"/>
    </row>
    <row r="34" spans="2:51" ht="18">
      <c r="B34" s="399"/>
      <c r="C34" s="500" t="s">
        <v>1425</v>
      </c>
      <c r="D34" s="547"/>
      <c r="E34" s="548">
        <f>E53</f>
        <v>53000</v>
      </c>
      <c r="F34" s="549">
        <v>15320</v>
      </c>
      <c r="G34" s="550">
        <v>4200</v>
      </c>
      <c r="H34" s="551">
        <f t="shared" ref="H34:H36" si="0">IF(C34="","",SUM(F34,G34))</f>
        <v>19520</v>
      </c>
      <c r="J34" s="546"/>
      <c r="K34" s="546"/>
      <c r="N34" s="358" t="e">
        <f>IF(((RIGHT(L29,5)-RIGHT(L29,3))/1000)=0,"",(CHOOSE(((RIGHT(L29,5)-RIGHT(L29,3))/1000),"एक","दोन","तीन","चार","पाच","सहा","सात","आठ","नऊ","दहा","अकरा","बारा","तेरा","चौदा","पंधरा","सोळा","सतरा","अठरा","एकोणवीस","वीस","एकवीस","बावीस","तेवीस","चोवीस","पंचवीस","सव्वीस","सत्तावीस","अठ्ठावीस","एकोणतीस","तीस","एकतीस","बत्तीस","तेहतीस","चौतीस","पस्तीस","छत्तीस","सदतीस","अडतीस","एकोणचाळीस","चाळीस","एकेचाळीस","बेचाळीस","त्रेचाळीस","चौवेचाळीस","पंचेचाळीस","शेहेचाळीस","सत्तेचाळीस","अठ्ठेचाळीस","एकोणपन्नास","पन्नास","एकावन्न","बावन्न","त्रेपन्न","चोपन्न","पंचावन्न","छपन्न","सत्तावन्न","अठ्ठावन्न","एकोणसाठ","साठ","एकसष्ठ","बासष्ठ","त्रेसष्ठ","चौसष्ठ","पासष्ठ","सहासष्ठ","सदुसष्ठ","अडूसष्ठ","एकोणसत्तर","सत्तर","एकाहत्तर","बहात्तर","त्र्याहत्तर","चौऱ्याहत्तर","पंचाहत्तर","शहात्तर","सत्याहत्तर","अठ्ठ्याहत्तर","एकोणऐंशी","ऐंशी","एक्याऐंशी","ब्याऐंशी","त्र्याऐंशी","चौऱ्याऐंशी","पंचाऐंशी","शहाऐंशी","सत्याऐंशी","अठ्ठ्याऐंशी","एकोणनव्वद","नव्वद","एक्याण्णव","ब्याण्णव","त्र्याण्णव","चौऱ्याण्णव","पंचाण्णव","शहाण्णव","सत्याण्णव","अठ्ठ्याण्णव","नव्याण्णव"))&amp;" हजार")</f>
        <v>#VALUE!</v>
      </c>
      <c r="Q34" s="456" t="s">
        <v>1876</v>
      </c>
      <c r="R34">
        <v>10000</v>
      </c>
      <c r="S34">
        <v>32</v>
      </c>
      <c r="T34">
        <v>37600</v>
      </c>
      <c r="U34">
        <v>38400</v>
      </c>
      <c r="V34">
        <v>41400</v>
      </c>
      <c r="W34">
        <v>42600</v>
      </c>
      <c r="X34">
        <v>42600</v>
      </c>
      <c r="Y34" s="377">
        <v>44900</v>
      </c>
      <c r="Z34" s="377">
        <v>50000</v>
      </c>
      <c r="AA34" s="377">
        <v>54600</v>
      </c>
      <c r="AB34" s="377">
        <v>64000</v>
      </c>
      <c r="AC34" s="397">
        <v>64100</v>
      </c>
      <c r="AD34" s="377">
        <v>72800</v>
      </c>
      <c r="AE34" s="397">
        <v>88700</v>
      </c>
      <c r="AF34" s="397">
        <v>77800</v>
      </c>
      <c r="AG34" s="377">
        <v>88700</v>
      </c>
      <c r="AH34" s="377">
        <v>88700</v>
      </c>
      <c r="AI34" s="397">
        <v>104600</v>
      </c>
      <c r="AJ34" s="377">
        <v>112400</v>
      </c>
      <c r="AK34" s="377">
        <v>112400</v>
      </c>
      <c r="AL34" s="377">
        <v>119300</v>
      </c>
      <c r="AM34" s="377">
        <v>132500</v>
      </c>
      <c r="AN34" s="377">
        <v>140100</v>
      </c>
      <c r="AO34" s="377">
        <v>169700</v>
      </c>
      <c r="AP34" s="377">
        <v>197200</v>
      </c>
      <c r="AQ34" s="377"/>
      <c r="AR34" s="377"/>
      <c r="AS34" s="377"/>
      <c r="AT34" s="398"/>
      <c r="AU34" s="398"/>
      <c r="AV34" s="398"/>
      <c r="AW34" s="398"/>
      <c r="AX34" s="398"/>
      <c r="AY34" s="398"/>
    </row>
    <row r="35" spans="2:51" ht="18">
      <c r="B35" s="399"/>
      <c r="C35" s="500" t="s">
        <v>1437</v>
      </c>
      <c r="D35" s="547"/>
      <c r="E35" s="552">
        <f>E58</f>
        <v>54600</v>
      </c>
      <c r="F35" s="549">
        <v>15910</v>
      </c>
      <c r="G35" s="550">
        <v>4200</v>
      </c>
      <c r="H35" s="551">
        <f t="shared" si="0"/>
        <v>20110</v>
      </c>
      <c r="S35">
        <v>33</v>
      </c>
      <c r="T35">
        <v>38700</v>
      </c>
      <c r="U35">
        <v>39600</v>
      </c>
      <c r="V35">
        <v>42600</v>
      </c>
      <c r="W35">
        <v>43900</v>
      </c>
      <c r="X35">
        <v>43900</v>
      </c>
      <c r="Y35" s="377">
        <v>46200</v>
      </c>
      <c r="Z35" s="377">
        <v>51500</v>
      </c>
      <c r="AA35" s="377">
        <v>56200</v>
      </c>
      <c r="AB35" s="377">
        <v>65900</v>
      </c>
      <c r="AC35" s="397">
        <v>66000</v>
      </c>
      <c r="AD35" s="377">
        <v>75000</v>
      </c>
      <c r="AE35" s="397">
        <v>91400</v>
      </c>
      <c r="AF35" s="397">
        <v>80100</v>
      </c>
      <c r="AG35" s="377">
        <v>91400</v>
      </c>
      <c r="AH35" s="377">
        <v>91400</v>
      </c>
      <c r="AI35" s="397">
        <v>107700</v>
      </c>
      <c r="AJ35" s="377">
        <v>115800</v>
      </c>
      <c r="AK35" s="377">
        <v>115800</v>
      </c>
      <c r="AL35" s="377">
        <v>122900</v>
      </c>
      <c r="AM35" s="377">
        <v>136500</v>
      </c>
      <c r="AN35" s="377">
        <v>144300</v>
      </c>
      <c r="AO35" s="377">
        <v>174800</v>
      </c>
      <c r="AP35" s="377">
        <v>203100</v>
      </c>
      <c r="AQ35" s="377"/>
      <c r="AR35" s="377"/>
      <c r="AS35" s="377"/>
      <c r="AT35" s="398"/>
      <c r="AU35" s="398"/>
      <c r="AV35" s="398"/>
      <c r="AW35" s="398"/>
      <c r="AX35" s="398"/>
      <c r="AY35" s="398"/>
    </row>
    <row r="36" spans="2:51" ht="18.600000000000001" thickBot="1">
      <c r="B36" s="399"/>
      <c r="C36" s="500" t="s">
        <v>1449</v>
      </c>
      <c r="D36" s="547"/>
      <c r="E36" s="552">
        <f>E63</f>
        <v>56200</v>
      </c>
      <c r="F36" s="553">
        <v>16520</v>
      </c>
      <c r="G36" s="554">
        <v>4200</v>
      </c>
      <c r="H36" s="555">
        <f t="shared" si="0"/>
        <v>20720</v>
      </c>
      <c r="S36">
        <v>34</v>
      </c>
      <c r="T36">
        <v>39900</v>
      </c>
      <c r="U36">
        <v>40800</v>
      </c>
      <c r="V36">
        <v>43900</v>
      </c>
      <c r="W36">
        <v>45200</v>
      </c>
      <c r="X36">
        <v>45200</v>
      </c>
      <c r="Y36" s="377">
        <v>47600</v>
      </c>
      <c r="Z36" s="377">
        <v>53000</v>
      </c>
      <c r="AA36" s="377">
        <v>57900</v>
      </c>
      <c r="AB36" s="377">
        <v>67900</v>
      </c>
      <c r="AC36" s="397">
        <v>68000</v>
      </c>
      <c r="AD36" s="377">
        <v>77300</v>
      </c>
      <c r="AE36" s="397">
        <v>94100</v>
      </c>
      <c r="AF36" s="397">
        <v>82500</v>
      </c>
      <c r="AG36" s="377">
        <v>94100</v>
      </c>
      <c r="AH36" s="377">
        <v>94100</v>
      </c>
      <c r="AI36" s="397">
        <v>110900</v>
      </c>
      <c r="AJ36" s="377">
        <v>119300</v>
      </c>
      <c r="AK36" s="377">
        <v>119300</v>
      </c>
      <c r="AL36" s="377">
        <v>126600</v>
      </c>
      <c r="AM36" s="377">
        <v>140600</v>
      </c>
      <c r="AN36" s="377">
        <v>148600</v>
      </c>
      <c r="AO36" s="377">
        <v>180000</v>
      </c>
      <c r="AP36" s="377">
        <v>209200</v>
      </c>
      <c r="AQ36" s="377"/>
      <c r="AR36" s="377"/>
      <c r="AS36" s="377"/>
      <c r="AT36" s="398"/>
      <c r="AU36" s="398"/>
      <c r="AV36" s="398"/>
      <c r="AW36" s="398"/>
      <c r="AX36" s="398"/>
      <c r="AY36" s="398"/>
    </row>
    <row r="37" spans="2:51" ht="18.600000000000001" thickBot="1">
      <c r="B37" s="419"/>
      <c r="C37" s="556" t="s">
        <v>2039</v>
      </c>
      <c r="D37" s="557"/>
      <c r="E37" s="558">
        <v>0</v>
      </c>
      <c r="S37">
        <v>35</v>
      </c>
      <c r="T37">
        <v>41100</v>
      </c>
      <c r="U37">
        <v>42000</v>
      </c>
      <c r="V37">
        <v>45200</v>
      </c>
      <c r="W37">
        <v>46600</v>
      </c>
      <c r="X37">
        <v>46600</v>
      </c>
      <c r="Y37" s="377">
        <v>49000</v>
      </c>
      <c r="Z37" s="377">
        <v>54600</v>
      </c>
      <c r="AA37" s="377">
        <v>59600</v>
      </c>
      <c r="AB37" s="377">
        <v>69900</v>
      </c>
      <c r="AC37" s="397">
        <v>70000</v>
      </c>
      <c r="AD37" s="377">
        <v>79600</v>
      </c>
      <c r="AE37" s="397">
        <v>96900</v>
      </c>
      <c r="AF37" s="397">
        <v>85000</v>
      </c>
      <c r="AG37" s="377">
        <v>96900</v>
      </c>
      <c r="AH37" s="377">
        <v>96900</v>
      </c>
      <c r="AI37" s="397">
        <v>114200</v>
      </c>
      <c r="AJ37" s="377">
        <v>122900</v>
      </c>
      <c r="AK37" s="377">
        <v>122900</v>
      </c>
      <c r="AL37" s="377">
        <v>130400</v>
      </c>
      <c r="AM37" s="377">
        <v>144800</v>
      </c>
      <c r="AN37" s="377">
        <v>153100</v>
      </c>
      <c r="AO37" s="377">
        <v>185400</v>
      </c>
      <c r="AP37" s="377"/>
      <c r="AQ37" s="377"/>
      <c r="AR37" s="377"/>
      <c r="AS37" s="377"/>
      <c r="AT37" s="398"/>
      <c r="AU37" s="398"/>
      <c r="AV37" s="398"/>
      <c r="AW37" s="398"/>
      <c r="AX37" s="398"/>
      <c r="AY37" s="398"/>
    </row>
    <row r="38" spans="2:51">
      <c r="I38" t="s">
        <v>2040</v>
      </c>
      <c r="S38">
        <v>36</v>
      </c>
      <c r="T38">
        <v>42300</v>
      </c>
      <c r="U38">
        <v>43300</v>
      </c>
      <c r="V38">
        <v>46600</v>
      </c>
      <c r="W38">
        <v>48000</v>
      </c>
      <c r="X38">
        <v>48000</v>
      </c>
      <c r="Y38" s="377">
        <v>50500</v>
      </c>
      <c r="Z38" s="377">
        <v>56200</v>
      </c>
      <c r="AA38" s="377">
        <v>61400</v>
      </c>
      <c r="AB38" s="377">
        <v>72000</v>
      </c>
      <c r="AC38" s="397">
        <v>72100</v>
      </c>
      <c r="AD38" s="377">
        <v>82000</v>
      </c>
      <c r="AE38" s="397">
        <v>99800</v>
      </c>
      <c r="AF38" s="397">
        <v>87600</v>
      </c>
      <c r="AG38" s="377">
        <v>99800</v>
      </c>
      <c r="AH38" s="377">
        <v>99800</v>
      </c>
      <c r="AI38" s="397">
        <v>117600</v>
      </c>
      <c r="AJ38" s="377">
        <v>126600</v>
      </c>
      <c r="AK38" s="377">
        <v>126600</v>
      </c>
      <c r="AL38" s="377">
        <v>134300</v>
      </c>
      <c r="AM38" s="377">
        <v>149100</v>
      </c>
      <c r="AN38" s="377">
        <v>157700</v>
      </c>
      <c r="AO38" s="377">
        <v>191000</v>
      </c>
      <c r="AP38" s="377"/>
      <c r="AQ38" s="377"/>
      <c r="AR38" s="377"/>
      <c r="AS38" s="377"/>
      <c r="AT38" s="398"/>
      <c r="AU38" s="398"/>
      <c r="AV38" s="398"/>
      <c r="AW38" s="398"/>
      <c r="AX38" s="398"/>
      <c r="AY38" s="398"/>
    </row>
    <row r="39" spans="2:51" ht="16.2">
      <c r="C39" s="559" t="s">
        <v>2041</v>
      </c>
      <c r="D39" s="559"/>
      <c r="E39" s="560" t="s">
        <v>1855</v>
      </c>
      <c r="F39" s="561"/>
      <c r="S39">
        <v>37</v>
      </c>
      <c r="T39">
        <v>43600</v>
      </c>
      <c r="U39">
        <v>48000</v>
      </c>
      <c r="V39">
        <v>48000</v>
      </c>
      <c r="W39">
        <v>49400</v>
      </c>
      <c r="X39">
        <v>49400</v>
      </c>
      <c r="Y39" s="377">
        <v>52000</v>
      </c>
      <c r="Z39" s="377">
        <v>57900</v>
      </c>
      <c r="AA39" s="377">
        <v>63200</v>
      </c>
      <c r="AB39" s="377">
        <v>74200</v>
      </c>
      <c r="AC39" s="397">
        <v>74300</v>
      </c>
      <c r="AD39" s="377">
        <v>84500</v>
      </c>
      <c r="AE39" s="397">
        <v>102800</v>
      </c>
      <c r="AF39" s="397">
        <v>90200</v>
      </c>
      <c r="AG39" s="377">
        <v>102800</v>
      </c>
      <c r="AH39" s="377">
        <v>102800</v>
      </c>
      <c r="AI39" s="397">
        <v>121100</v>
      </c>
      <c r="AJ39" s="377">
        <v>130400</v>
      </c>
      <c r="AK39" s="377">
        <v>130400</v>
      </c>
      <c r="AL39" s="377">
        <v>138300</v>
      </c>
      <c r="AM39" s="377">
        <v>153600</v>
      </c>
      <c r="AN39" s="377">
        <v>162400</v>
      </c>
      <c r="AO39" s="377">
        <v>196700</v>
      </c>
      <c r="AP39" s="377"/>
      <c r="AQ39" s="377"/>
      <c r="AR39" s="377"/>
      <c r="AS39" s="377"/>
      <c r="AT39" s="398"/>
      <c r="AU39" s="398"/>
      <c r="AV39" s="398"/>
      <c r="AW39" s="398"/>
      <c r="AX39" s="398"/>
      <c r="AY39" s="398"/>
    </row>
    <row r="40" spans="2:51" ht="16.2">
      <c r="C40" s="559" t="s">
        <v>2042</v>
      </c>
      <c r="D40" s="562">
        <v>42370</v>
      </c>
      <c r="E40" s="563">
        <f>E32</f>
        <v>18950</v>
      </c>
      <c r="F40" s="564"/>
      <c r="I40" t="s">
        <v>2014</v>
      </c>
      <c r="S40">
        <v>38</v>
      </c>
      <c r="T40">
        <v>44900</v>
      </c>
      <c r="U40">
        <v>45900</v>
      </c>
      <c r="V40">
        <v>49400</v>
      </c>
      <c r="W40">
        <v>50900</v>
      </c>
      <c r="X40">
        <v>50900</v>
      </c>
      <c r="Y40" s="377">
        <v>53600</v>
      </c>
      <c r="Z40" s="377">
        <v>59600</v>
      </c>
      <c r="AA40" s="377">
        <v>65100</v>
      </c>
      <c r="AB40" s="377">
        <v>76400</v>
      </c>
      <c r="AC40" s="397">
        <v>76500</v>
      </c>
      <c r="AD40" s="377">
        <v>87000</v>
      </c>
      <c r="AE40" s="397">
        <v>105900</v>
      </c>
      <c r="AF40" s="397">
        <v>92900</v>
      </c>
      <c r="AG40" s="377">
        <v>105900</v>
      </c>
      <c r="AH40" s="377">
        <v>105900</v>
      </c>
      <c r="AI40" s="397">
        <v>124700</v>
      </c>
      <c r="AJ40" s="377">
        <v>134300</v>
      </c>
      <c r="AK40" s="377">
        <v>134300</v>
      </c>
      <c r="AL40" s="377">
        <v>142400</v>
      </c>
      <c r="AM40" s="377">
        <v>158200</v>
      </c>
      <c r="AN40" s="377">
        <v>167300</v>
      </c>
      <c r="AO40" s="377">
        <v>202600</v>
      </c>
      <c r="AP40" s="377"/>
      <c r="AQ40" s="377"/>
      <c r="AR40" s="377"/>
      <c r="AS40" s="377"/>
      <c r="AT40" s="398"/>
      <c r="AU40" s="398"/>
      <c r="AV40" s="398"/>
      <c r="AW40" s="398"/>
      <c r="AX40" s="398"/>
      <c r="AY40" s="398"/>
    </row>
    <row r="41" spans="2:51" ht="16.2">
      <c r="C41" s="559" t="s">
        <v>2043</v>
      </c>
      <c r="D41" s="559"/>
      <c r="E41" s="563">
        <f>E40*2.57</f>
        <v>48701.5</v>
      </c>
      <c r="F41" s="564"/>
      <c r="I41" t="s">
        <v>2017</v>
      </c>
      <c r="S41">
        <v>39</v>
      </c>
      <c r="T41">
        <v>46200</v>
      </c>
      <c r="U41">
        <v>47300</v>
      </c>
      <c r="V41">
        <v>50900</v>
      </c>
      <c r="W41">
        <v>52400</v>
      </c>
      <c r="X41">
        <v>52400</v>
      </c>
      <c r="Y41" s="377">
        <v>55200</v>
      </c>
      <c r="Z41" s="377">
        <v>61400</v>
      </c>
      <c r="AA41" s="377">
        <v>67100</v>
      </c>
      <c r="AB41" s="377">
        <v>78700</v>
      </c>
      <c r="AC41" s="397">
        <v>78800</v>
      </c>
      <c r="AD41" s="377">
        <v>89600</v>
      </c>
      <c r="AE41" s="397">
        <v>109100</v>
      </c>
      <c r="AF41" s="397">
        <v>95700</v>
      </c>
      <c r="AG41" s="377">
        <v>109100</v>
      </c>
      <c r="AH41" s="377">
        <v>109100</v>
      </c>
      <c r="AI41" s="397">
        <v>128400</v>
      </c>
      <c r="AJ41" s="377">
        <v>138300</v>
      </c>
      <c r="AK41" s="377">
        <v>138300</v>
      </c>
      <c r="AL41" s="377">
        <v>146700</v>
      </c>
      <c r="AM41" s="377">
        <v>162900</v>
      </c>
      <c r="AN41" s="377">
        <v>172300</v>
      </c>
      <c r="AO41" s="377">
        <v>208700</v>
      </c>
      <c r="AP41" s="377"/>
      <c r="AQ41" s="377"/>
      <c r="AR41" s="377"/>
      <c r="AS41" s="377"/>
      <c r="AT41" s="398"/>
      <c r="AU41" s="398"/>
      <c r="AV41" s="398"/>
      <c r="AW41" s="398"/>
      <c r="AX41" s="398"/>
      <c r="AY41" s="398"/>
    </row>
    <row r="42" spans="2:51" ht="16.2">
      <c r="C42" s="559" t="s">
        <v>2044</v>
      </c>
      <c r="D42" s="559"/>
      <c r="E42" s="563">
        <f>IF(E39="Pay Band 1 (5200-20200) -  1400",INDEX($U$2:$U$49,MATCH(TRUE,INDEX($U$2:$U$49&gt;=AX5,0),0)),IF(E39="Pay Band 1 (5200-20200) -  1300",INDEX($T$2:$Y$49,MATCH(TRUE,INDEX($T$2:$T$49&gt;=AX5,0),0)),IF(E39="Pay Band 1 (5200-20200) -  1800",INDEX($Y$2:$Y$49,MATCH(TRUE,INDEX($Y$2:$Y$49&gt;=AX5,0),0)),IF(E39="Pay Band 1 (5200-20200) -  1900",INDEX($Z$2:$Z$52,MATCH(TRUE,INDEX($Z$2:$Z$52&gt;=AX5,0),0)),IF(E39="Pay Band 1 (5200-20200) -  2000",INDEX($AA$2:$AA$52,MATCH(TRUE,INDEX($AA$2:$AA$52&gt;=AX5,0),0)),IF(E39="Pay Band 1 (5200-20200) - 2400",INDEX($AB$2:$AB$52,MATCH(TRUE,INDEX($AB$2:$AB$52&gt;=AX5,0),0)),IF(E39="pay band 1 (5200-20200) - 2500",INDEX($AC$2:$AC$52,MATCH(TRUE,INDEX($AC$2:$AC$52&gt;=AX5,0),0)),IF(E39="Pay Band 1 (5200-20200) -  2800",INDEX($AD$2:$AD$52,MATCH(TRUE,INDEX($AD$2:$AD$52&gt;=AX5,0),0)),IF(E39="pay band 1 (5200-20200) - 3500",INDEX($AF$2:$AF$52,MATCH(TRUE,INDEX($AF$2:$AF$52&gt;=AX5,0),0)),IF(E39="Pay Band 2 (9300-34800) -  4200",INDEX($AH$2:$AH$52,MATCH(TRUE,INDEX($AH$2:$AH$52&gt;=AX5,0),0)),IF(E39="pay band 2 (9300-34800) -  4400",INDEX($AI$2:$AI$52,MATCH(TRUE,INDEX($AI$2:$AI$33&gt;=AX5,0),0)),IF(E39="Pay Band 2 (9300-34800) - 4600",INDEX($AK$2:$AK$35,MATCH(TRUE,INDEX($AK$2:$AK$52&gt;=AX5,0),0)),IF(E39="Pay Band 2 (9300-34800)  - 4800",INDEX($AL$2:$AL$52,MATCH(TRUE,INDEX($AL$2:$AL$52&gt;=AX5,0),0)),IF(E39="Pay Band 2 (9300-34800) -  5400",INDEX($AL$2:$AL$33,MATCH(TRUE,INDEX($AL$2:$AL$33&gt;=AX5,0),0)),IF(E39="Pay Band 3 (15600-39100) - 5400",INDEX($AM$2:$AM$33,MATCH(TRUE,INDEX($AM$2:$AM$33&gt;=AX5,0),0)),IF(E39="Pay Band 3 (15600-39100) - 6600",INDEX($AN$2:$AN$33,MATCH(TRUE,INDEX($AN$2:$AN$33&gt;=AX5,0),0)),IF(E39="Pay Band 3 (15600-39100) - 7600",INDEX($AO$2:$AO$33,MATCH(TRUE,INDEX($AO$2:$AO$33&gt;=AX5,0),0)),IF(E39="Pay Band 4 (37400-67000) - 8700",INDEX($AP$2:$AP$33,MATCH(TRUE,INDEX($AP$2:$AP$33&gt;=AX5,0),0)),IF(E39="Pay Band 4 (37400-67000) - 8900",INDEX($AQ$2:$AQ$33,MATCH(TRUE,INDEX($AQ$2:$AQ$33&gt;=AX5,0),0)),IF(E39="Pay Band 4 (37400-67000) - 10000",INDEX($AR$2:$AR$33,MATCH(TRUE,INDEX($AR$2:$AR$33&gt;=AX5,0),0))))))))))))))))))))))</f>
        <v>49000</v>
      </c>
      <c r="F42" s="565"/>
      <c r="I42" t="s">
        <v>2045</v>
      </c>
      <c r="AC42" s="397">
        <v>81200</v>
      </c>
      <c r="AF42" s="397">
        <v>98600</v>
      </c>
      <c r="AG42" s="377">
        <v>112400</v>
      </c>
      <c r="AJ42" s="377">
        <v>142400</v>
      </c>
      <c r="AT42" s="398"/>
      <c r="AU42" s="398"/>
      <c r="AV42" s="398"/>
      <c r="AW42" s="398"/>
      <c r="AX42" s="398"/>
      <c r="AY42" s="398"/>
    </row>
    <row r="43" spans="2:51" ht="16.2">
      <c r="C43" s="559" t="s">
        <v>2030</v>
      </c>
      <c r="D43" s="566"/>
      <c r="E43" s="567">
        <v>0</v>
      </c>
      <c r="F43" s="568"/>
      <c r="AC43" s="397">
        <v>83600</v>
      </c>
      <c r="AF43" s="397">
        <v>101600</v>
      </c>
      <c r="AJ43" s="397"/>
      <c r="AT43" s="398"/>
      <c r="AU43" s="398"/>
      <c r="AV43" s="398"/>
      <c r="AW43" s="398"/>
      <c r="AX43" s="398"/>
      <c r="AY43" s="398"/>
    </row>
    <row r="44" spans="2:51" ht="16.2">
      <c r="C44" s="569"/>
      <c r="D44" s="569"/>
      <c r="E44" s="567"/>
      <c r="F44" s="568"/>
      <c r="Y44" s="377">
        <v>56900</v>
      </c>
      <c r="Z44" s="377">
        <v>63200</v>
      </c>
      <c r="AA44" s="377">
        <v>69100</v>
      </c>
      <c r="AB44" s="377">
        <v>81100</v>
      </c>
      <c r="AC44" s="397">
        <v>92300</v>
      </c>
      <c r="AD44" s="377">
        <v>92300</v>
      </c>
      <c r="AE44" s="397">
        <v>112400</v>
      </c>
      <c r="AF44" s="397">
        <v>112400</v>
      </c>
      <c r="AG44" s="397"/>
      <c r="AH44" s="377">
        <v>112400</v>
      </c>
      <c r="AI44" s="397"/>
      <c r="AJ44" s="397"/>
      <c r="AK44" s="377">
        <v>142400</v>
      </c>
      <c r="AL44" s="377">
        <v>151100</v>
      </c>
      <c r="AM44" s="377">
        <v>167800</v>
      </c>
      <c r="AN44" s="377">
        <v>177500</v>
      </c>
      <c r="AO44" s="377"/>
      <c r="AP44" s="377"/>
      <c r="AQ44" s="377"/>
      <c r="AR44" s="377"/>
      <c r="AS44" s="377"/>
      <c r="AT44" s="398"/>
      <c r="AU44" s="398"/>
      <c r="AV44" s="398"/>
      <c r="AW44" s="398"/>
      <c r="AX44" s="398"/>
      <c r="AY44" s="398"/>
    </row>
    <row r="45" spans="2:51" ht="16.2">
      <c r="C45" s="559" t="s">
        <v>2041</v>
      </c>
      <c r="D45" s="559"/>
      <c r="E45" s="570" t="s">
        <v>1857</v>
      </c>
      <c r="F45" s="565"/>
    </row>
    <row r="46" spans="2:51" ht="16.2">
      <c r="C46" s="559" t="s">
        <v>2046</v>
      </c>
      <c r="D46" s="559"/>
      <c r="E46" s="563">
        <f>E42+G46</f>
        <v>50500</v>
      </c>
      <c r="F46" s="571">
        <f>E42*3/100</f>
        <v>1470</v>
      </c>
      <c r="G46" s="572">
        <f>ROUND(F46,-2)</f>
        <v>1500</v>
      </c>
    </row>
    <row r="47" spans="2:51" ht="16.2">
      <c r="C47" s="559" t="s">
        <v>2043</v>
      </c>
      <c r="D47" s="559"/>
      <c r="E47" s="563">
        <f>E46</f>
        <v>50500</v>
      </c>
      <c r="F47" s="571">
        <f>F46+E42</f>
        <v>50470</v>
      </c>
    </row>
    <row r="48" spans="2:51" ht="16.2">
      <c r="C48" s="559" t="s">
        <v>2044</v>
      </c>
      <c r="D48" s="559"/>
      <c r="E48" s="563">
        <f>IF(E45="Pay Band 1 (5200-20200) -  1800",INDEX($Y$2:$Y$51,MATCH(TRUE,INDEX($Y$2:$Y$51&gt;=E47,0),0)),IF(E45="Pay Band 1 (5200-20200) -  1900",INDEX($Z$2:$Z$51,MATCH(TRUE,INDEX($Z$2:$Z$51&gt;=E47,0),0)),IF(E45="Pay Band 1 (5200-20200) -  2000",INDEX($AA$2:$AA$51,MATCH(TRUE,INDEX($AA$2:$AA$51&gt;=E47,0),0)),IF(E45="Pay Band 1 (5200-20200) - 2400",INDEX($AB$2:$AB$51,MATCH(TRUE,INDEX($AB$2:$AB$51&gt;=E47,0),0)),IF(E45="pay band 1 (5200-20200) - 2500",INDEX($AC$2:$AC$51,MATCH(TRUE,INDEX($AC$2:$AC$51&gt;=E47,0),0)),IF(E45="Pay Band 1 (5200-20200) -  2800",INDEX($AD$2:$AD$51,MATCH(TRUE,INDEX($AD$2:$AD$51&gt;=E47,0),0)),IF(E45="Pay Band 1 (5200-20200) - 3500",INDEX($AF$2:$AF$51,MATCH(TRUE,INDEX($AF$2:$AF$51&gt;=E47,0),0)),IF(E45="Pay Band 2 (9300-34800) -  4200",INDEX($AH$2:$AH$51,MATCH(TRUE,INDEX($AH$2:$AH$51&gt;=E47,0),0)),IF(E45="pay band 2 (9300-34800) -  4400",INDEX($AI$2:$AI$51,MATCH(TRUE,INDEX($AI$2:$AI$51&gt;=E47,0),0)),IF(E45="Pay Band 2 (9300-34800) - 4600",INDEX($AK$2:$AK$51,MATCH(TRUE,INDEX($AK$2:$AK$51&gt;=E47,0),0)),IF(E45="Pay Band 2 (9300-34800)  - 4800",INDEX($AL$2:$AL$51,MATCH(TRUE,INDEX($AL$2:$AL$51&gt;=E47,0),0)),IF(E45="Pay Band 2 (9300-34800) -  5400",INDEX($AM$2:$AM$51,MATCH(TRUE,INDEX($AM$2:$AM$51&gt;=E47,0),0)),IF(E45="Pay Band 3 (15600-39100) - 5400",INDEX($AN$2:$AN$51,MATCH(TRUE,INDEX($AN$2:$AN$51&gt;=E47,0),0)),IF(E45="Pay Band 3 (15600-39100) - 6600",INDEX($AO$2:$AO$51,MATCH(TRUE,INDEX($AO$2:$AO$51&gt;=E47,0),0)),IF(E45="Pay Band 3 (15600-39100) - 7600",INDEX($AP$2:$AP$51,MATCH(TRUE,INDEX($AP$2:$AP$51&gt;=E47,0),0)),IF(E45="Pay Band 4 (37400-67000) - 8700",INDEX($AQ$2:$AQ$51,MATCH(TRUE,INDEX($AQ$2:$AQ$51&gt;=E47,0),0)),IF(E45="Pay Band 4 (37400-67000) - 8900",INDEX($AR$2:$AR$51,MATCH(TRUE,INDEX($AR$2:$AR$51&gt;=E47,0),0)),IF(E45="Pay Band 4 (37400-67000) - 10000",INDEX($AS$2:$AS$51,MATCH(TRUE,INDEX($AS$2:$AS$51&gt;=E47,0),0))))))))))))))))))))</f>
        <v>51500</v>
      </c>
      <c r="F48" s="573" t="b">
        <f>IF(F45="Pay Band 1 (5200-20200) -  1800",INDEX($X$2:$X$35,MATCH(TRUE,INDEX($X$2:$X$35&gt;=F47,0),0)),IF(F45="Pay Band 1 (5200-20200) -  1900",INDEX($Y$2:$Y$33,MATCH(TRUE,INDEX($Y$2:$Y$33&gt;=F47,0),0)),IF(F45="Pay Band 1 (5200-20200) -  2000",INDEX($Z$2:$Z$33,MATCH(TRUE,INDEX($Z$2:$Z$33&gt;=F47,0),0)),IF(F45="Pay Band 1 (5200-20200) - 2400",INDEX($AA$2:$AA$33,MATCH(TRUE,INDEX($AA$2:$AA$33&gt;=F47,0),0)),IF(F45="pay band 1 (5200-20200) - 2500",INDEX($AB$2:$AB$33,MATCH(TRUE,INDEX($AB$2:$AB$33&gt;=F47,0),0)),IF(F45="Pay Band 1 (5200-20200) -  2800",INDEX($AC$2:$AC$33,MATCH(TRUE,INDEX($AC$2:$AC$33&gt;=F47,0),0)),IF(F45="pay band 2 (5200-20200)-3500",INDEX($AE$2:$AE$33,MATCH(TRUE,INDEX($AE$2:$AE$33&gt;=F47,0),0)),IF(F45="Pay Band 2 (9300-34800) -  4200",INDEX($AF$2:$AF$33,MATCH(TRUE,INDEX($AF$2:$AF$33&gt;=F47,0),0)),IF(F45="pay band 2 (9300-34800) -  4400",INDEX($AH$2:$AH$33,MATCH(TRUE,INDEX($AH$2:$AH$33&gt;=F47,0),0)),IF(F45="Pay Band 2 (9300-34800) - 4600",INDEX($AJ$2:$AJ$35,MATCH(TRUE,INDEX($AJ$2:$AJ$35&gt;=F47,0),0)),IF(F45="Pay Band 2 (9300-34800)  - 4800",INDEX($AK$2:$AK$33,MATCH(TRUE,INDEX($AK$2:$AK$33&gt;=F47,0),0)),IF(F45="Pay Band 2 (9300-34800) -  5400",INDEX($AL$2:$AL$33,MATCH(TRUE,INDEX($AL$2:$AL$33&gt;=F47,0),0)),IF(F45="Pay Band 3 (15600-39100) - 5400",INDEX($AM$2:$AM$33,MATCH(TRUE,INDEX($AM$2:$AM$33&gt;=F47,0),0)),IF(F45="Pay Band 3 (15600-39100) - 6600",INDEX($AN$2:$AN$33,MATCH(TRUE,INDEX($AN$2:$AN$33&gt;=F47,0),0)),IF(F45="Pay Band 3 (15600-39100) - 7600",INDEX($AO$2:$AO$33,MATCH(TRUE,INDEX($AO$2:$AO$33&gt;=F47,0),0)),IF(F45="Pay Band 4 (37400-67000) - 8700",INDEX($AP$2:$AP$33,MATCH(TRUE,INDEX($AP$2:$AP$33&gt;=F47,0),0)),IF(F45="Pay Band 4 (37400-67000) - 8900",INDEX($AQ$2:$AQ$33,MATCH(TRUE,INDEX($AQ$2:$AQ$33&gt;=F47,0),0)),IF(F45="Pay Band 4 (37400-67000) - 10000",INDEX($AR$2:$AR$33,MATCH(TRUE,INDEX($AR$2:$AR$33&gt;=F47,0),0))))))))))))))))))))</f>
        <v>0</v>
      </c>
    </row>
    <row r="49" spans="3:19" ht="17.399999999999999">
      <c r="C49" s="574"/>
      <c r="D49" s="574"/>
      <c r="E49" s="575"/>
      <c r="F49" s="576"/>
    </row>
    <row r="50" spans="3:19" ht="16.2">
      <c r="C50" s="559" t="s">
        <v>2041</v>
      </c>
      <c r="D50" s="559"/>
      <c r="E50" s="570" t="s">
        <v>1857</v>
      </c>
      <c r="F50" s="577"/>
    </row>
    <row r="51" spans="3:19" ht="16.8">
      <c r="C51" s="559" t="s">
        <v>2046</v>
      </c>
      <c r="D51" s="559"/>
      <c r="E51" s="578">
        <f>E48+G51</f>
        <v>53000</v>
      </c>
      <c r="F51" s="577">
        <f>E48*3/100</f>
        <v>1545</v>
      </c>
      <c r="G51" s="572">
        <f>ROUND(F51,-2)</f>
        <v>1500</v>
      </c>
    </row>
    <row r="52" spans="3:19" ht="16.8">
      <c r="C52" s="559" t="s">
        <v>2043</v>
      </c>
      <c r="D52" s="559"/>
      <c r="E52" s="578">
        <f>E51</f>
        <v>53000</v>
      </c>
      <c r="F52" s="577">
        <f>E48+F51</f>
        <v>53045</v>
      </c>
      <c r="H52" t="s">
        <v>2047</v>
      </c>
    </row>
    <row r="53" spans="3:19" ht="18.600000000000001">
      <c r="C53" s="559" t="s">
        <v>2044</v>
      </c>
      <c r="D53" s="559"/>
      <c r="E53" s="971">
        <f>IF(E50="Pay Band 1 (5200-20200) -  1800",INDEX($Y$2:$Y$51,MATCH(TRUE,INDEX($Y$2:$Y$51&gt;=E52,0),0)),IF(E50="Pay Band 1 (5200-20200) -  1900",INDEX($Z$2:$Z$51,MATCH(TRUE,INDEX($Z$2:$Z$51&gt;=E52,0),0)),IF(E50="Pay Band 1 (5200-20200) -  2000",INDEX($AA$2:$AA$51,MATCH(TRUE,INDEX($AA$2:$AA$51&gt;=E52,0),0)),IF(E50="Pay Band 1 (5200-20200) - 2400",INDEX($AB$2:$AB$51,MATCH(TRUE,INDEX($AB$2:$AB$51&gt;=E52,0),0)),IF(E50="pay band 1 (5200-20200) - 2500",INDEX($AC$2:$AC$51,MATCH(TRUE,INDEX($AC$2:$AC$51&gt;=E52,0),0)),IF(E50="Pay Band 1 (5200-20200) -  2800",INDEX($AD$2:$AD$51,MATCH(TRUE,INDEX($AD$2:$AD$51&gt;=E52,0),0)),IF(E50="Pay Band 1 (5200-20200) - 3500",INDEX($AF$2:$AF$51,MATCH(TRUE,INDEX($AF$2:$AF$51&gt;=E52,0),0)),IF(E50="Pay Band 2 (9300-34800) -  4200",INDEX($AH$2:$AH$51,MATCH(TRUE,INDEX($AH$2:$AH$51&gt;=E52,0),0)),IF(E50="pay band 2 (9300-34800) -  4400",INDEX($AI$2:$AI$51,MATCH(TRUE,INDEX($AI$2:$AI$51&gt;=E52,0),0)),IF(E50="Pay Band 2 (9300-34800) - 4600",INDEX($AK$2:$AK$51,MATCH(TRUE,INDEX($AK$2:$AK$51&gt;=E52,0),0)),IF(E50="Pay Band 2 (9300-34800)  - 4800",INDEX($AL$2:$AL$51,MATCH(TRUE,INDEX($AL$2:$AL$51&gt;=E52,0),0)),IF(E50="Pay Band 2 (9300-34800) -  5400",INDEX($AM$2:$AM$51,MATCH(TRUE,INDEX($AM$2:$AM$51&gt;=E52,0),0)),IF(E50="Pay Band 3 (15600-39100) - 5400",INDEX($AN$2:$AN$51,MATCH(TRUE,INDEX($AN$2:$AN$51&gt;=E52,0),0)),IF(E50="Pay Band 3 (15600-39100) - 6600",INDEX($AO$2:$AO$51,MATCH(TRUE,INDEX($AO$2:$AO$51&gt;=E52,0),0)),IF(E50="Pay Band 3 (15600-39100) - 7600",INDEX($AP$2:$AP$51,MATCH(TRUE,INDEX($AP$2:$AP$51&gt;=E52,0),0)),IF(E50="Pay Band 4 (37400-67000) - 8700",INDEX($AQ$2:$AQ$51,MATCH(TRUE,INDEX($AQ$2:$AQ$51&gt;=E52,0),0)),IF(E50="Pay Band 4 (37400-67000) - 8900",INDEX($AR$2:$AR$51,MATCH(TRUE,INDEX($AR$2:$AR$51&gt;=E52,0),0)),IF(E50="Pay Band 4 (37400-67000) - 10000",INDEX($AS$2:$AS$51,MATCH(TRUE,INDEX($AS$2:$AS$51&gt;=E52,0),0))))))))))))))))))))</f>
        <v>53000</v>
      </c>
      <c r="F53" s="573">
        <f>IF(E50="Pay Band 1 (5200-20200) -  1800",INDEX($X$2:$X$35,MATCH(TRUE,INDEX($X$2:$X$35&gt;=F52,0),0)),IF(E50="Pay Band 1 (5200-20200) -  1900",INDEX($Y$2:$Y$33,MATCH(TRUE,INDEX($Y$2:$Y$33&gt;=F52,0),0)),IF(E50="Pay Band 1 (5200-20200) -  2000",INDEX($Z$2:$Z$33,MATCH(TRUE,INDEX($Z$2:$Z$33&gt;=F52,0),0)),IF(E50="Pay Band 1 (5200-20200) -  2400",INDEX($AA$2:$AA$33,MATCH(TRUE,INDEX($AA$2:$AA$33&gt;=F52,0),0)),IF(E50="pay band 1 (5200-20200) - 2500",INDEX($AB$2:$AB$33,MATCH(TRUE,INDEX($AB$2:$AB$33&gt;=F52,0),0)),IF(E50="Pay Band 1 (5200-20200) -  2800",INDEX($AC$2:$AC$33,MATCH(TRUE,INDEX($AC$2:$AC$33&gt;=F52,0),0)),IF(E50="pay band 2 (5200-20200)-3500",INDEX($AE$2:$AE$33,MATCH(TRUE,INDEX($AE$2:$AE$33&gt;=F52,0),0)),IF(E50="Pay Band 2 (9300-34800) -  4200",INDEX($AF$2:$AF$33,MATCH(TRUE,INDEX($AF$2:$AF$33&gt;=F52,0),0)),IF(E50="pay band 2 (9300-34800) -  4400",INDEX($AH$2:$AH$33,MATCH(TRUE,INDEX($AH$2:$AH$33&gt;=F52,0),0)),IF(E50="Pay Band 2 (9300-34800) - 4600",INDEX($AJ$2:$AJ$35,MATCH(TRUE,INDEX($AJ$2:$AJ$35&gt;=F52,0),0)),IF(E50="Pay Band 2 (9300-34800)  - 4800",INDEX($AK$2:$AK$33,MATCH(TRUE,INDEX($AK$2:$AK$33&gt;=F52,0),0)),IF(F50="Pay Band 2 (9300-34800) -  5400",INDEX($AL$2:$AL$33,MATCH(TRUE,INDEX($AL$2:$AL$33&gt;=F52,0),0)),IF(F50="Pay Band 3 (15600-39100) - 5400",INDEX($AM$2:$AM$33,MATCH(TRUE,INDEX($AM$2:$AM$33&gt;=F52,0),0)),IF(F50="Pay Band 3 (15600-39100) - 6600",INDEX($AN$2:$AN$33,MATCH(TRUE,INDEX($AN$2:$AN$33&gt;=F52,0),0)),IF(F50="Pay Band 3 (15600-39100) - 7600",INDEX($AO$2:$AO$33,MATCH(TRUE,INDEX($AO$2:$AO$33&gt;=F52,0),0)),IF(F50="Pay Band 4 (37400-67000) - 8700",INDEX($AP$2:$AP$33,MATCH(TRUE,INDEX($AP$2:$AP$33&gt;=F52,0),0)),IF(F50="Pay Band 4 (37400-67000) - 8900",INDEX($AQ$2:$AQ$33,MATCH(TRUE,INDEX($AQ$2:$AQ$33&gt;=F52,0),0)),IF(F50="Pay Band 4 (37400-67000) - 10000",INDEX($AR$2:$AR$33,MATCH(TRUE,INDEX($AR$2:$AR$33&gt;=F52,0),0))))))))))))))))))))</f>
        <v>53600</v>
      </c>
    </row>
    <row r="54" spans="3:19">
      <c r="C54" s="579"/>
      <c r="D54" s="579"/>
      <c r="E54" s="164"/>
      <c r="F54" s="580"/>
    </row>
    <row r="55" spans="3:19" ht="16.2">
      <c r="C55" s="559" t="s">
        <v>2041</v>
      </c>
      <c r="D55" s="559"/>
      <c r="E55" s="570" t="s">
        <v>1857</v>
      </c>
      <c r="F55" s="577"/>
    </row>
    <row r="56" spans="3:19" ht="16.2">
      <c r="C56" s="559" t="s">
        <v>2048</v>
      </c>
      <c r="D56" s="559"/>
      <c r="E56" s="563">
        <f>E53+G56</f>
        <v>54600</v>
      </c>
      <c r="F56" s="577">
        <f>E53*3/100</f>
        <v>1590</v>
      </c>
      <c r="G56" s="572">
        <f>ROUND(F56,-2)</f>
        <v>1600</v>
      </c>
    </row>
    <row r="57" spans="3:19" ht="16.2">
      <c r="C57" s="559" t="s">
        <v>2043</v>
      </c>
      <c r="D57" s="559"/>
      <c r="E57" s="563">
        <f>E56</f>
        <v>54600</v>
      </c>
      <c r="F57" s="577">
        <f>E54+F56</f>
        <v>1590</v>
      </c>
    </row>
    <row r="58" spans="3:19" ht="16.2">
      <c r="C58" s="559" t="s">
        <v>2044</v>
      </c>
      <c r="D58" s="559"/>
      <c r="E58" s="563">
        <f>IF(E55="Pay Band 1 (5200-20200) -  1800",INDEX($Y$2:$Y$51,MATCH(TRUE,INDEX($Y$2:$Y$51&gt;=E57,0),0)),IF(E55="Pay Band 1 (5200-20200) -  1900",INDEX($Z$2:$Z$51,MATCH(TRUE,INDEX($Z$2:$Z$51&gt;=E57,0),0)),IF(E55="Pay Band 1 (5200-20200) -  2000",INDEX($AA$2:$AA$51,MATCH(TRUE,INDEX($AA$2:$AA$51&gt;=E57,0),0)),IF(E55="Pay Band 1 (5200-20200) - 2400",INDEX($AB$2:$AB$51,MATCH(TRUE,INDEX($AB$2:$AB$51&gt;=E57,0),0)),IF(E55="pay band 1 (5200-20200) - 2500",INDEX($AC$2:$AC$51,MATCH(TRUE,INDEX($AC$2:$AC$51&gt;=E57,0),0)),IF(E55="Pay Band 1 (5200-20200) -  2800",INDEX($AD$2:$AD$51,MATCH(TRUE,INDEX($AD$2:$AD$51&gt;=E57,0),0)),IF(E55="Pay Band 1 (5200-20200) - 3500",INDEX($AF$2:$AF$51,MATCH(TRUE,INDEX($AF$2:$AF$51&gt;=E57,0),0)),IF(E55="Pay Band 2 (9300-34800) -  4200",INDEX($AH$2:$AH$51,MATCH(TRUE,INDEX($AH$2:$AH$51&gt;=E57,0),0)),IF(E55="pay band 2 (9300-34800) -  4400",INDEX($AI$2:$AI$51,MATCH(TRUE,INDEX($AI$2:$AI$51&gt;=E57,0),0)),IF(E55="Pay Band 2 (9300-34800) - 4600",INDEX($AK$2:$AK$51,MATCH(TRUE,INDEX($AK$2:$AK$51&gt;=E57,0),0)),IF(E55="Pay Band 2 (9300-34800)  - 4800",INDEX($AL$2:$AL$51,MATCH(TRUE,INDEX($AL$2:$AL$51&gt;=E57,0),0)),IF(E55="Pay Band 2 (9300-34800) -  5400",INDEX($AM$2:$AM$51,MATCH(TRUE,INDEX($AM$2:$AM$51&gt;=E57,0),0)),IF(E55="Pay Band 3 (15600-39100) - 5400",INDEX($AN$2:$AN$51,MATCH(TRUE,INDEX($AN$2:$AN$51&gt;=E57,0),0)),IF(E55="Pay Band 3 (15600-39100) - 6600",INDEX($AO$2:$AO$51,MATCH(TRUE,INDEX($AO$2:$AO$51&gt;=E57,0),0)),IF(E55="Pay Band 3 (15600-39100) - 7600",INDEX($AP$2:$AP$51,MATCH(TRUE,INDEX($AP$2:$AP$51&gt;=E57,0),0)),IF(E55="Pay Band 4 (37400-67000) - 8700",INDEX($AQ$2:$AQ$51,MATCH(TRUE,INDEX($AQ$2:$AQ$51&gt;=E57,0),0)),IF(E55="Pay Band 4 (37400-67000) - 8900",INDEX($AR$2:$AR$51,MATCH(TRUE,INDEX($AR$2:$AR$51&gt;=E57,0),0)),IF(E55="Pay Band 4 (37400-67000) - 10000",INDEX($AS$2:$AS$51,MATCH(TRUE,INDEX($AS$2:$AS$51&gt;=E57,0),0))))))))))))))))))))</f>
        <v>54600</v>
      </c>
      <c r="F58" s="573">
        <f>IF(E55="Pay Band 1 (5200-20200) -  1800",INDEX($X$2:$X$35,MATCH(TRUE,INDEX($X$2:$X$35&gt;=F57,0),0)),IF(E55="Pay Band 1 (5200-20200) -  1900",INDEX($Y$2:$Y$33,MATCH(TRUE,INDEX($Y$2:$Y$33&gt;=F57,0),0)),IF(E55="Pay Band 1 (5200-20200) -  2000",INDEX($Z$2:$Z$33,MATCH(TRUE,INDEX($Z$2:$Z$33&gt;=F57,0),0)),IF(E55="Pay Band 1 (5200-20200) -  2400",INDEX($AA$2:$AA$33,MATCH(TRUE,INDEX($AA$2:$AA$33&gt;=F57,0),0)),IF(E55="pay band 1 (5200-20200) - 2500",INDEX($AB$2:$AB$33,MATCH(TRUE,INDEX($AB$2:$AB$33&gt;=F57,0),0)),IF(E55="Pay Band 1 (5200-20200) -  2800",INDEX($AC$2:$AC$33,MATCH(TRUE,INDEX($AC$2:$AC$33&gt;=F57,0),0)),IF(E55="pay band 2 (5200-20200)-3500",INDEX($AE$2:$AE$33,MATCH(TRUE,INDEX($AE$2:$AE$33&gt;=F57,0),0)),IF(E55="Pay Band 2 (9300-34800) -  4200",INDEX($AF$2:$AF$33,MATCH(TRUE,INDEX($AF$2:$AF$33&gt;=F57,0),0)),IF(E55="pay band 2 (9300-34800) -  4400",INDEX($AH$2:$AH$33,MATCH(TRUE,INDEX($AH$2:$AH$33&gt;=F57,0),0)),IF(E55="Pay Band 2 (9300-34800) - 4600",INDEX($AJ$2:$AJ$35,MATCH(TRUE,INDEX($AJ$2:$AJ$35&gt;=F57,0),0)),IF(E55="Pay Band 2 (9300-34800)  - 4800",INDEX($AK$2:$AK$33,MATCH(TRUE,INDEX($AK$2:$AK$33&gt;=F57,0),0)),IF(F55="Pay Band 2 (9300-34800) -  5400",INDEX($AL$2:$AL$33,MATCH(TRUE,INDEX($AL$2:$AL$33&gt;=F57,0),0)),IF(F55="Pay Band 3 (15600-39100) - 5400",INDEX($AM$2:$AM$33,MATCH(TRUE,INDEX($AM$2:$AM$33&gt;=F57,0),0)),IF(F55="Pay Band 3 (15600-39100) - 6600",INDEX($AN$2:$AN$33,MATCH(TRUE,INDEX($AN$2:$AN$33&gt;=F57,0),0)),IF(F55="Pay Band 3 (15600-39100) - 7600",INDEX($AO$2:$AO$33,MATCH(TRUE,INDEX($AO$2:$AO$33&gt;=F57,0),0)),IF(F55="Pay Band 4 (37400-67000) - 8700",INDEX($AP$2:$AP$33,MATCH(TRUE,INDEX($AP$2:$AP$33&gt;=F57,0),0)),IF(F55="Pay Band 4 (37400-67000) - 8900",INDEX($AQ$2:$AQ$33,MATCH(TRUE,INDEX($AQ$2:$AQ$33&gt;=F57,0),0)),IF(F55="Pay Band 4 (37400-67000) - 10000",INDEX($AR$2:$AR$33,MATCH(TRUE,INDEX($AR$2:$AR$33&gt;=F57,0),0))))))))))))))))))))</f>
        <v>4200</v>
      </c>
      <c r="S58">
        <f>52000*3/100</f>
        <v>1560</v>
      </c>
    </row>
    <row r="59" spans="3:19">
      <c r="S59">
        <f>52000+S58</f>
        <v>53560</v>
      </c>
    </row>
    <row r="60" spans="3:19" ht="16.2">
      <c r="C60" s="559" t="s">
        <v>2041</v>
      </c>
      <c r="D60" s="559"/>
      <c r="E60" s="570" t="s">
        <v>1857</v>
      </c>
      <c r="F60" s="577"/>
    </row>
    <row r="61" spans="3:19" ht="16.2">
      <c r="C61" s="559" t="s">
        <v>2049</v>
      </c>
      <c r="D61" s="559"/>
      <c r="E61" s="563">
        <f>E58+G61</f>
        <v>56200</v>
      </c>
      <c r="F61" s="577">
        <f>E58*3/100</f>
        <v>1638</v>
      </c>
      <c r="G61" s="572">
        <f>ROUND(F61,-2)</f>
        <v>1600</v>
      </c>
    </row>
    <row r="62" spans="3:19" ht="16.2">
      <c r="C62" s="559" t="s">
        <v>2043</v>
      </c>
      <c r="D62" s="559"/>
      <c r="E62" s="563">
        <f>E61</f>
        <v>56200</v>
      </c>
      <c r="F62" s="577">
        <f>E59+F61</f>
        <v>1638</v>
      </c>
    </row>
    <row r="63" spans="3:19" ht="16.2">
      <c r="C63" s="559" t="s">
        <v>2044</v>
      </c>
      <c r="D63" s="559"/>
      <c r="E63" s="563">
        <f>IF(E60="Pay Band 1 (5200-20200) -  1800",INDEX($Y$2:$Y$51,MATCH(TRUE,INDEX($Y$2:$Y$51&gt;=E62,0),0)),IF(E60="Pay Band 1 (5200-20200) -  1900",INDEX($Z$2:$Z$51,MATCH(TRUE,INDEX($Z$2:$Z$51&gt;=E62,0),0)),IF(E60="Pay Band 1 (5200-20200) -  2000",INDEX($AA$2:$AA$51,MATCH(TRUE,INDEX($AA$2:$AA$51&gt;=E62,0),0)),IF(E60="Pay Band 1 (5200-20200) - 2400",INDEX($AB$2:$AB$51,MATCH(TRUE,INDEX($AB$2:$AB$51&gt;=E62,0),0)),IF(E60="pay band 1 (5200-20200) - 2500",INDEX($AC$2:$AC$51,MATCH(TRUE,INDEX($AC$2:$AC$51&gt;=E62,0),0)),IF(E60="Pay Band 1 (5200-20200) -  2800",INDEX($AD$2:$AD$51,MATCH(TRUE,INDEX($AD$2:$AD$51&gt;=E62,0),0)),IF(E60="Pay Band 1 (5200-20200) - 3500",INDEX($AF$2:$AF$51,MATCH(TRUE,INDEX($AF$2:$AF$51&gt;=E62,0),0)),IF(E60="Pay Band 2 (9300-34800) -  4200",INDEX($AH$2:$AH$51,MATCH(TRUE,INDEX($AH$2:$AH$51&gt;=E62,0),0)),IF(E60="pay band 2 (9300-34800) -  4400",INDEX($AI$2:$AI$51,MATCH(TRUE,INDEX($AI$2:$AI$51&gt;=E62,0),0)),IF(E60="Pay Band 2 (9300-34800) - 4600",INDEX($AK$2:$AK$51,MATCH(TRUE,INDEX($AK$2:$AK$51&gt;=E62,0),0)),IF(E60="Pay Band 2 (9300-34800)  - 4800",INDEX($AL$2:$AL$51,MATCH(TRUE,INDEX($AL$2:$AL$51&gt;=E62,0),0)),IF(E60="Pay Band 2 (9300-34800) -  5400",INDEX($AM$2:$AM$51,MATCH(TRUE,INDEX($AM$2:$AM$51&gt;=E62,0),0)),IF(E60="Pay Band 3 (15600-39100) - 5400",INDEX($AN$2:$AN$51,MATCH(TRUE,INDEX($AN$2:$AN$51&gt;=E62,0),0)),IF(E60="Pay Band 3 (15600-39100) - 6600",INDEX($AO$2:$AO$51,MATCH(TRUE,INDEX($AO$2:$AO$51&gt;=E62,0),0)),IF(E60="Pay Band 3 (15600-39100) - 7600",INDEX($AP$2:$AP$51,MATCH(TRUE,INDEX($AP$2:$AP$51&gt;=E62,0),0)),IF(E60="Pay Band 4 (37400-67000) - 8700",INDEX($AQ$2:$AQ$51,MATCH(TRUE,INDEX($AQ$2:$AQ$51&gt;=E62,0),0)),IF(E60="Pay Band 4 (37400-67000) - 8900",INDEX($AR$2:$AR$51,MATCH(TRUE,INDEX($AR$2:$AR$51&gt;=E62,0),0)),IF(E60="Pay Band 4 (37400-67000) - 10000",INDEX($AS$2:$AS$51,MATCH(TRUE,INDEX($AS$2:$AS$51&gt;=E62,0),0))))))))))))))))))))</f>
        <v>56200</v>
      </c>
      <c r="F63" s="573">
        <f>IF(E60="Pay Band 1 (5200-20200) -  1800",INDEX($X$2:$X$35,MATCH(TRUE,INDEX($X$2:$X$35&gt;=F62,0),0)),IF(E60="Pay Band 1 (5200-20200) -  1900",INDEX($Y$2:$Y$33,MATCH(TRUE,INDEX($Y$2:$Y$33&gt;=F62,0),0)),IF(E60="Pay Band 1 (5200-20200) -  2000",INDEX($Z$2:$Z$33,MATCH(TRUE,INDEX($Z$2:$Z$33&gt;=F62,0),0)),IF(E60="Pay Band 1 (5200-20200) -  2400",INDEX($AA$2:$AA$33,MATCH(TRUE,INDEX($AA$2:$AA$33&gt;=F62,0),0)),IF(E60="pay band 1 (5200-20200) - 2500",INDEX($AB$2:$AB$33,MATCH(TRUE,INDEX($AB$2:$AB$33&gt;=F62,0),0)),IF(E60="Pay Band 1 (5200-20200) -  2800",INDEX($AC$2:$AC$33,MATCH(TRUE,INDEX($AC$2:$AC$33&gt;=F62,0),0)),IF(E60="pay band 2 (5200-20200)-3500",INDEX($AE$2:$AE$33,MATCH(TRUE,INDEX($AE$2:$AE$33&gt;=F62,0),0)),IF(E60="Pay Band 2 (9300-34800) -  4200",INDEX($AF$2:$AF$33,MATCH(TRUE,INDEX($AF$2:$AF$33&gt;=F62,0),0)),IF(E60="pay band 2 (9300-34800) -  4400",INDEX($AH$2:$AH$33,MATCH(TRUE,INDEX($AH$2:$AH$33&gt;=F62,0),0)),IF(E60="Pay Band 2 (9300-34800) - 4600",INDEX($AJ$2:$AJ$35,MATCH(TRUE,INDEX($AJ$2:$AJ$35&gt;=F62,0),0)),IF(E60="Pay Band 2 (9300-34800)  - 4800",INDEX($AK$2:$AK$33,MATCH(TRUE,INDEX($AK$2:$AK$33&gt;=F62,0),0)),IF(F60="Pay Band 2 (9300-34800) -  5400",INDEX($AL$2:$AL$33,MATCH(TRUE,INDEX($AL$2:$AL$33&gt;=F62,0),0)),IF(F60="Pay Band 3 (15600-39100) - 5400",INDEX($AM$2:$AM$33,MATCH(TRUE,INDEX($AM$2:$AM$33&gt;=F62,0),0)),IF(F60="Pay Band 3 (15600-39100) - 6600",INDEX($AN$2:$AN$33,MATCH(TRUE,INDEX($AN$2:$AN$33&gt;=F62,0),0)),IF(F60="Pay Band 3 (15600-39100) - 7600",INDEX($AO$2:$AO$33,MATCH(TRUE,INDEX($AO$2:$AO$33&gt;=F62,0),0)),IF(F60="Pay Band 4 (37400-67000) - 8700",INDEX($AP$2:$AP$33,MATCH(TRUE,INDEX($AP$2:$AP$33&gt;=F62,0),0)),IF(F60="Pay Band 4 (37400-67000) - 8900",INDEX($AQ$2:$AQ$33,MATCH(TRUE,INDEX($AQ$2:$AQ$33&gt;=F62,0),0)),IF(F60="Pay Band 4 (37400-67000) - 10000",INDEX($AR$2:$AR$33,MATCH(TRUE,INDEX($AR$2:$AR$33&gt;=F62,0),0))))))))))))))))))))</f>
        <v>4200</v>
      </c>
    </row>
    <row r="65" spans="3:7" ht="16.2">
      <c r="C65" s="559" t="s">
        <v>2041</v>
      </c>
      <c r="D65" s="559"/>
      <c r="E65" s="570" t="s">
        <v>1857</v>
      </c>
      <c r="F65" s="577"/>
    </row>
    <row r="66" spans="3:7" ht="16.2">
      <c r="C66" s="559" t="s">
        <v>2050</v>
      </c>
      <c r="D66" s="559"/>
      <c r="E66" s="563">
        <f>E63+G66</f>
        <v>57900</v>
      </c>
      <c r="F66" s="577">
        <f>E63*3/100</f>
        <v>1686</v>
      </c>
      <c r="G66" s="572">
        <f>ROUND(F66,-2)</f>
        <v>1700</v>
      </c>
    </row>
    <row r="67" spans="3:7" ht="16.2">
      <c r="C67" s="559" t="s">
        <v>2043</v>
      </c>
      <c r="D67" s="559"/>
      <c r="E67" s="563">
        <f>E66</f>
        <v>57900</v>
      </c>
      <c r="F67" s="577">
        <f>E64+F66</f>
        <v>1686</v>
      </c>
    </row>
    <row r="68" spans="3:7" ht="16.2">
      <c r="C68" s="559" t="s">
        <v>2044</v>
      </c>
      <c r="D68" s="559"/>
      <c r="E68" s="563">
        <f>IF(E65="Pay Band 1 (5200-20200) -  1800",INDEX($Y$2:$Y$51,MATCH(TRUE,INDEX($Y$2:$Y$51&gt;=E67,0),0)),IF(E65="Pay Band 1 (5200-20200) -  1900",INDEX($Z$2:$Z$51,MATCH(TRUE,INDEX($Z$2:$Z$51&gt;=E67,0),0)),IF(E65="Pay Band 1 (5200-20200) -  2000",INDEX($AA$2:$AA$51,MATCH(TRUE,INDEX($AA$2:$AA$51&gt;=E67,0),0)),IF(E65="Pay Band 1 (5200-20200) - 2400",INDEX($AB$2:$AB$51,MATCH(TRUE,INDEX($AB$2:$AB$51&gt;=E67,0),0)),IF(E65="pay band 1 (5200-20200) - 2500",INDEX($AC$2:$AC$51,MATCH(TRUE,INDEX($AC$2:$AC$51&gt;=E67,0),0)),IF(E65="Pay Band 1 (5200-20200) -  2800",INDEX($AD$2:$AD$51,MATCH(TRUE,INDEX($AD$2:$AD$51&gt;=E67,0),0)),IF(E65="Pay Band 1 (5200-20200) - 3500",INDEX($AF$2:$AF$51,MATCH(TRUE,INDEX($AF$2:$AF$51&gt;=E67,0),0)),IF(E65="Pay Band 2 (9300-34800) -  4200",INDEX($AH$2:$AH$51,MATCH(TRUE,INDEX($AH$2:$AH$51&gt;=E67,0),0)),IF(E65="pay band 2 (9300-34800) -  4400",INDEX($AI$2:$AI$51,MATCH(TRUE,INDEX($AI$2:$AI$51&gt;=E67,0),0)),IF(E65="Pay Band 2 (9300-34800) - 4600",INDEX($AK$2:$AK$51,MATCH(TRUE,INDEX($AK$2:$AK$51&gt;=E67,0),0)),IF(E65="Pay Band 2 (9300-34800)  - 4800",INDEX($AL$2:$AL$51,MATCH(TRUE,INDEX($AL$2:$AL$51&gt;=E67,0),0)),IF(E65="Pay Band 2 (9300-34800) -  5400",INDEX($AM$2:$AM$51,MATCH(TRUE,INDEX($AM$2:$AM$51&gt;=E67,0),0)),IF(E65="Pay Band 3 (15600-39100) - 5400",INDEX($AN$2:$AN$51,MATCH(TRUE,INDEX($AN$2:$AN$51&gt;=E67,0),0)),IF(E65="Pay Band 3 (15600-39100) - 6600",INDEX($AO$2:$AO$51,MATCH(TRUE,INDEX($AO$2:$AO$51&gt;=E67,0),0)),IF(E65="Pay Band 3 (15600-39100) - 7600",INDEX($AP$2:$AP$51,MATCH(TRUE,INDEX($AP$2:$AP$51&gt;=E67,0),0)),IF(E65="Pay Band 4 (37400-67000) - 8700",INDEX($AQ$2:$AQ$51,MATCH(TRUE,INDEX($AQ$2:$AQ$51&gt;=E67,0),0)),IF(E65="Pay Band 4 (37400-67000) - 8900",INDEX($AR$2:$AR$51,MATCH(TRUE,INDEX($AR$2:$AR$51&gt;=E67,0),0)),IF(E65="Pay Band 4 (37400-67000) - 10000",INDEX($AS$2:$AS$51,MATCH(TRUE,INDEX($AS$2:$AS$51&gt;=E67,0),0))))))))))))))))))))</f>
        <v>57900</v>
      </c>
      <c r="F68" s="573">
        <f>IF(E65="Pay Band 1 (5200-20200) -  1800",INDEX($X$2:$X$35,MATCH(TRUE,INDEX($X$2:$X$35&gt;=F67,0),0)),IF(E65="Pay Band 1 (5200-20200) -  1900",INDEX($Y$2:$Y$33,MATCH(TRUE,INDEX($Y$2:$Y$33&gt;=F67,0),0)),IF(E65="Pay Band 1 (5200-20200) -  2000",INDEX($Z$2:$Z$33,MATCH(TRUE,INDEX($Z$2:$Z$33&gt;=F67,0),0)),IF(E65="Pay Band 1 (5200-20200) -  2400",INDEX($AA$2:$AA$33,MATCH(TRUE,INDEX($AA$2:$AA$33&gt;=F67,0),0)),IF(E65="pay band 1 (5200-20200) - 2500",INDEX($AB$2:$AB$33,MATCH(TRUE,INDEX($AB$2:$AB$33&gt;=F67,0),0)),IF(E65="Pay Band 1 (5200-20200) -  2800",INDEX($AC$2:$AC$33,MATCH(TRUE,INDEX($AC$2:$AC$33&gt;=F67,0),0)),IF(E65="pay band 2 (5200-20200)-3500",INDEX($AE$2:$AE$33,MATCH(TRUE,INDEX($AE$2:$AE$33&gt;=F67,0),0)),IF(E65="Pay Band 2 (9300-34800) -  4200",INDEX($AF$2:$AF$33,MATCH(TRUE,INDEX($AF$2:$AF$33&gt;=F67,0),0)),IF(E65="pay band 2 (9300-34800) -  4400",INDEX($AH$2:$AH$33,MATCH(TRUE,INDEX($AH$2:$AH$33&gt;=F67,0),0)),IF(E65="Pay Band 2 (9300-34800) - 4600",INDEX($AJ$2:$AJ$35,MATCH(TRUE,INDEX($AJ$2:$AJ$35&gt;=F67,0),0)),IF(E65="Pay Band 2 (9300-34800)  - 4800",INDEX($AK$2:$AK$33,MATCH(TRUE,INDEX($AK$2:$AK$33&gt;=F67,0),0)),IF(F65="Pay Band 2 (9300-34800) -  5400",INDEX($AL$2:$AL$33,MATCH(TRUE,INDEX($AL$2:$AL$33&gt;=F67,0),0)),IF(F65="Pay Band 3 (15600-39100) - 5400",INDEX($AM$2:$AM$33,MATCH(TRUE,INDEX($AM$2:$AM$33&gt;=F67,0),0)),IF(F65="Pay Band 3 (15600-39100) - 6600",INDEX($AN$2:$AN$33,MATCH(TRUE,INDEX($AN$2:$AN$33&gt;=F67,0),0)),IF(F65="Pay Band 3 (15600-39100) - 7600",INDEX($AO$2:$AO$33,MATCH(TRUE,INDEX($AO$2:$AO$33&gt;=F67,0),0)),IF(F65="Pay Band 4 (37400-67000) - 8700",INDEX($AP$2:$AP$33,MATCH(TRUE,INDEX($AP$2:$AP$33&gt;=F67,0),0)),IF(F65="Pay Band 4 (37400-67000) - 8900",INDEX($AQ$2:$AQ$33,MATCH(TRUE,INDEX($AQ$2:$AQ$33&gt;=F67,0),0)),IF(F65="Pay Band 4 (37400-67000) - 10000",INDEX($AR$2:$AR$33,MATCH(TRUE,INDEX($AR$2:$AR$33&gt;=F67,0),0))))))))))))))))))))</f>
        <v>4200</v>
      </c>
    </row>
    <row r="70" spans="3:7" ht="16.2">
      <c r="C70" s="559" t="s">
        <v>2041</v>
      </c>
      <c r="D70" s="559"/>
      <c r="E70" s="570" t="s">
        <v>1857</v>
      </c>
      <c r="F70" s="577"/>
    </row>
    <row r="71" spans="3:7" ht="16.2">
      <c r="C71" s="559" t="s">
        <v>2051</v>
      </c>
      <c r="D71" s="559"/>
      <c r="E71" s="563">
        <f>E68+G71</f>
        <v>59600</v>
      </c>
      <c r="F71" s="577">
        <f>E68*3/100</f>
        <v>1737</v>
      </c>
      <c r="G71" s="572">
        <f>ROUND(F71,-2)</f>
        <v>1700</v>
      </c>
    </row>
    <row r="72" spans="3:7" ht="16.2">
      <c r="C72" s="559" t="s">
        <v>2043</v>
      </c>
      <c r="D72" s="559"/>
      <c r="E72" s="563">
        <f>E71</f>
        <v>59600</v>
      </c>
      <c r="F72" s="577">
        <f>E69+F71</f>
        <v>1737</v>
      </c>
    </row>
    <row r="73" spans="3:7" ht="16.2">
      <c r="C73" s="559" t="s">
        <v>2044</v>
      </c>
      <c r="D73" s="559"/>
      <c r="E73" s="563">
        <f>IF(E70="Pay Band 1 (5200-20200) -  1800",INDEX($Y$2:$Y$51,MATCH(TRUE,INDEX($Y$2:$Y$51&gt;=E72,0),0)),IF(E70="Pay Band 1 (5200-20200) -  1900",INDEX($Z$2:$Z$51,MATCH(TRUE,INDEX($Z$2:$Z$51&gt;=E72,0),0)),IF(E70="Pay Band 1 (5200-20200) -  2000",INDEX($AA$2:$AA$51,MATCH(TRUE,INDEX($AA$2:$AA$51&gt;=E72,0),0)),IF(E70="Pay Band 1 (5200-20200) - 2400",INDEX($AB$2:$AB$51,MATCH(TRUE,INDEX($AB$2:$AB$51&gt;=E72,0),0)),IF(E70="pay band 1 (5200-20200) - 2500",INDEX($AC$2:$AC$51,MATCH(TRUE,INDEX($AC$2:$AC$51&gt;=E72,0),0)),IF(E70="Pay Band 1 (5200-20200) -  2800",INDEX($AD$2:$AD$51,MATCH(TRUE,INDEX($AD$2:$AD$51&gt;=E72,0),0)),IF(E70="Pay Band 1 (5200-20200) - 3500",INDEX($AF$2:$AF$51,MATCH(TRUE,INDEX($AF$2:$AF$51&gt;=E72,0),0)),IF(E70="Pay Band 2 (9300-34800) -  4200",INDEX($AH$2:$AH$51,MATCH(TRUE,INDEX($AH$2:$AH$51&gt;=E72,0),0)),IF(E70="pay band 2 (9300-34800) -  4400",INDEX($AI$2:$AI$51,MATCH(TRUE,INDEX($AI$2:$AI$51&gt;=E72,0),0)),IF(E70="Pay Band 2 (9300-34800) - 4600",INDEX($AK$2:$AK$51,MATCH(TRUE,INDEX($AK$2:$AK$51&gt;=E72,0),0)),IF(E70="Pay Band 2 (9300-34800)  - 4800",INDEX($AL$2:$AL$51,MATCH(TRUE,INDEX($AL$2:$AL$51&gt;=E72,0),0)),IF(E70="Pay Band 2 (9300-34800) -  5400",INDEX($AM$2:$AM$51,MATCH(TRUE,INDEX($AM$2:$AM$51&gt;=E72,0),0)),IF(E70="Pay Band 3 (15600-39100) - 5400",INDEX($AN$2:$AN$51,MATCH(TRUE,INDEX($AN$2:$AN$51&gt;=E72,0),0)),IF(E70="Pay Band 3 (15600-39100) - 6600",INDEX($AO$2:$AO$51,MATCH(TRUE,INDEX($AO$2:$AO$51&gt;=E72,0),0)),IF(E70="Pay Band 3 (15600-39100) - 7600",INDEX($AP$2:$AP$51,MATCH(TRUE,INDEX($AP$2:$AP$51&gt;=E72,0),0)),IF(E70="Pay Band 4 (37400-67000) - 8700",INDEX($AQ$2:$AQ$51,MATCH(TRUE,INDEX($AQ$2:$AQ$51&gt;=E72,0),0)),IF(E70="Pay Band 4 (37400-67000) - 8900",INDEX($AR$2:$AR$51,MATCH(TRUE,INDEX($AR$2:$AR$51&gt;=E72,0),0)),IF(E70="Pay Band 4 (37400-67000) - 10000",INDEX($AS$2:$AS$51,MATCH(TRUE,INDEX($AS$2:$AS$51&gt;=E72,0),0))))))))))))))))))))</f>
        <v>59600</v>
      </c>
      <c r="F73" s="573">
        <f>IF(E70="Pay Band 1 (5200-20200) -  1800",INDEX($X$2:$X$35,MATCH(TRUE,INDEX($X$2:$X$35&gt;=F72,0),0)),IF(E70="Pay Band 1 (5200-20200) -  1900",INDEX($Y$2:$Y$33,MATCH(TRUE,INDEX($Y$2:$Y$33&gt;=F72,0),0)),IF(E70="Pay Band 1 (5200-20200) -  2000",INDEX($Z$2:$Z$33,MATCH(TRUE,INDEX($Z$2:$Z$33&gt;=F72,0),0)),IF(E70="Pay Band 1 (5200-20200) -  2400",INDEX($AA$2:$AA$33,MATCH(TRUE,INDEX($AA$2:$AA$33&gt;=F72,0),0)),IF(E70="pay band 1 (5200-20200) - 2500",INDEX($AB$2:$AB$33,MATCH(TRUE,INDEX($AB$2:$AB$33&gt;=F72,0),0)),IF(E70="Pay Band 1 (5200-20200) -  2800",INDEX($AC$2:$AC$33,MATCH(TRUE,INDEX($AC$2:$AC$33&gt;=F72,0),0)),IF(E70="pay band 2 (5200-20200)-3500",INDEX($AE$2:$AE$33,MATCH(TRUE,INDEX($AE$2:$AE$33&gt;=F72,0),0)),IF(E70="Pay Band 2 (9300-34800) -  4200",INDEX($AF$2:$AF$33,MATCH(TRUE,INDEX($AF$2:$AF$33&gt;=F72,0),0)),IF(E70="pay band 2 (9300-34800) -  4400",INDEX($AH$2:$AH$33,MATCH(TRUE,INDEX($AH$2:$AH$33&gt;=F72,0),0)),IF(E70="Pay Band 2 (9300-34800) - 4600",INDEX($AJ$2:$AJ$35,MATCH(TRUE,INDEX($AJ$2:$AJ$35&gt;=F72,0),0)),IF(E70="Pay Band 2 (9300-34800)  - 4800",INDEX($AK$2:$AK$33,MATCH(TRUE,INDEX($AK$2:$AK$33&gt;=F72,0),0)),IF(F70="Pay Band 2 (9300-34800) -  5400",INDEX($AL$2:$AL$33,MATCH(TRUE,INDEX($AL$2:$AL$33&gt;=F72,0),0)),IF(F70="Pay Band 3 (15600-39100) - 5400",INDEX($AM$2:$AM$33,MATCH(TRUE,INDEX($AM$2:$AM$33&gt;=F72,0),0)),IF(F70="Pay Band 3 (15600-39100) - 6600",INDEX($AN$2:$AN$33,MATCH(TRUE,INDEX($AN$2:$AN$33&gt;=F72,0),0)),IF(F70="Pay Band 3 (15600-39100) - 7600",INDEX($AO$2:$AO$33,MATCH(TRUE,INDEX($AO$2:$AO$33&gt;=F72,0),0)),IF(F70="Pay Band 4 (37400-67000) - 8700",INDEX($AP$2:$AP$33,MATCH(TRUE,INDEX($AP$2:$AP$33&gt;=F72,0),0)),IF(F70="Pay Band 4 (37400-67000) - 8900",INDEX($AQ$2:$AQ$33,MATCH(TRUE,INDEX($AQ$2:$AQ$33&gt;=F72,0),0)),IF(F70="Pay Band 4 (37400-67000) - 10000",INDEX($AR$2:$AR$33,MATCH(TRUE,INDEX($AR$2:$AR$33&gt;=F72,0),0))))))))))))))))))))</f>
        <v>4200</v>
      </c>
    </row>
    <row r="75" spans="3:7" ht="16.2">
      <c r="C75" s="559" t="s">
        <v>2041</v>
      </c>
      <c r="D75" s="559"/>
      <c r="E75" s="570" t="s">
        <v>1857</v>
      </c>
      <c r="F75" s="577"/>
    </row>
    <row r="76" spans="3:7" ht="16.2">
      <c r="C76" s="559" t="s">
        <v>2052</v>
      </c>
      <c r="D76" s="559"/>
      <c r="E76" s="563">
        <f>E73+G76</f>
        <v>61400</v>
      </c>
      <c r="F76" s="577">
        <f>E73*3/100</f>
        <v>1788</v>
      </c>
      <c r="G76" s="572">
        <f>ROUND(F76,-2)</f>
        <v>1800</v>
      </c>
    </row>
    <row r="77" spans="3:7" ht="16.2">
      <c r="C77" s="559" t="s">
        <v>2043</v>
      </c>
      <c r="D77" s="559"/>
      <c r="E77" s="563">
        <f>E76</f>
        <v>61400</v>
      </c>
      <c r="F77" s="577">
        <f>E74+F76</f>
        <v>1788</v>
      </c>
    </row>
    <row r="78" spans="3:7" ht="16.2">
      <c r="C78" s="559" t="s">
        <v>2044</v>
      </c>
      <c r="D78" s="559"/>
      <c r="E78" s="563">
        <f>IF(E75="Pay Band 1 (5200-20200) -  1800",INDEX($Y$2:$Y$51,MATCH(TRUE,INDEX($Y$2:$Y$51&gt;=E77,0),0)),IF(E75="Pay Band 1 (5200-20200) -  1900",INDEX($Z$2:$Z$51,MATCH(TRUE,INDEX($Z$2:$Z$51&gt;=E77,0),0)),IF(E75="Pay Band 1 (5200-20200) -  2000",INDEX($AA$2:$AA$51,MATCH(TRUE,INDEX($AA$2:$AA$51&gt;=E77,0),0)),IF(E75="Pay Band 1 (5200-20200) - 2400",INDEX($AB$2:$AB$51,MATCH(TRUE,INDEX($AB$2:$AB$51&gt;=E77,0),0)),IF(E75="pay band 1 (5200-20200) - 2500",INDEX($AC$2:$AC$51,MATCH(TRUE,INDEX($AC$2:$AC$51&gt;=E77,0),0)),IF(E75="Pay Band 1 (5200-20200) -  2800",INDEX($AD$2:$AD$51,MATCH(TRUE,INDEX($AD$2:$AD$51&gt;=E77,0),0)),IF(E75="Pay Band 1 (5200-20200) - 3500",INDEX($AF$2:$AF$51,MATCH(TRUE,INDEX($AF$2:$AF$51&gt;=E77,0),0)),IF(E75="Pay Band 2 (9300-34800) -  4200",INDEX($AH$2:$AH$51,MATCH(TRUE,INDEX($AH$2:$AH$51&gt;=E77,0),0)),IF(E75="pay band 2 (9300-34800) -  4400",INDEX($AI$2:$AI$51,MATCH(TRUE,INDEX($AI$2:$AI$51&gt;=E77,0),0)),IF(E75="Pay Band 2 (9300-34800) - 4600",INDEX($AK$2:$AK$51,MATCH(TRUE,INDEX($AK$2:$AK$51&gt;=E77,0),0)),IF(E75="Pay Band 2 (9300-34800)  - 4800",INDEX($AL$2:$AL$51,MATCH(TRUE,INDEX($AL$2:$AL$51&gt;=E77,0),0)),IF(E75="Pay Band 2 (9300-34800) -  5400",INDEX($AM$2:$AM$51,MATCH(TRUE,INDEX($AM$2:$AM$51&gt;=E77,0),0)),IF(E75="Pay Band 3 (15600-39100) - 5400",INDEX($AN$2:$AN$51,MATCH(TRUE,INDEX($AN$2:$AN$51&gt;=E77,0),0)),IF(E75="Pay Band 3 (15600-39100) - 6600",INDEX($AO$2:$AO$51,MATCH(TRUE,INDEX($AO$2:$AO$51&gt;=E77,0),0)),IF(E75="Pay Band 3 (15600-39100) - 7600",INDEX($AP$2:$AP$51,MATCH(TRUE,INDEX($AP$2:$AP$51&gt;=E77,0),0)),IF(E75="Pay Band 4 (37400-67000) - 8700",INDEX($AQ$2:$AQ$51,MATCH(TRUE,INDEX($AQ$2:$AQ$51&gt;=E77,0),0)),IF(E75="Pay Band 4 (37400-67000) - 8900",INDEX($AR$2:$AR$51,MATCH(TRUE,INDEX($AR$2:$AR$51&gt;=E77,0),0)),IF(E75="Pay Band 4 (37400-67000) - 10000",INDEX($AS$2:$AS$51,MATCH(TRUE,INDEX($AS$2:$AS$51&gt;=E77,0),0))))))))))))))))))))</f>
        <v>61400</v>
      </c>
      <c r="F78" s="573">
        <f>IF(E75="Pay Band 1 (5200-20200) -  1800",INDEX($X$2:$X$35,MATCH(TRUE,INDEX($X$2:$X$35&gt;=F77,0),0)),IF(E75="Pay Band 1 (5200-20200) -  1900",INDEX($Y$2:$Y$33,MATCH(TRUE,INDEX($Y$2:$Y$33&gt;=F77,0),0)),IF(E75="Pay Band 1 (5200-20200) -  2000",INDEX($Z$2:$Z$33,MATCH(TRUE,INDEX($Z$2:$Z$33&gt;=F77,0),0)),IF(E75="Pay Band 1 (5200-20200) -  2400",INDEX($AA$2:$AA$33,MATCH(TRUE,INDEX($AA$2:$AA$33&gt;=F77,0),0)),IF(E75="pay band 1 (5200-20200) - 2500",INDEX($AB$2:$AB$33,MATCH(TRUE,INDEX($AB$2:$AB$33&gt;=F77,0),0)),IF(E75="Pay Band 1 (5200-20200) -  2800",INDEX($AC$2:$AC$33,MATCH(TRUE,INDEX($AC$2:$AC$33&gt;=F77,0),0)),IF(E75="pay band 2 (5200-20200)-3500",INDEX($AE$2:$AE$33,MATCH(TRUE,INDEX($AE$2:$AE$33&gt;=F77,0),0)),IF(E75="Pay Band 2 (9300-34800) -  4200",INDEX($AF$2:$AF$33,MATCH(TRUE,INDEX($AF$2:$AF$33&gt;=F77,0),0)),IF(E75="pay band 2 (9300-34800) -  4400",INDEX($AH$2:$AH$33,MATCH(TRUE,INDEX($AH$2:$AH$33&gt;=F77,0),0)),IF(E75="Pay Band 2 (9300-34800) - 4600",INDEX($AJ$2:$AJ$35,MATCH(TRUE,INDEX($AJ$2:$AJ$35&gt;=F77,0),0)),IF(E75="Pay Band 2 (9300-34800)  - 4800",INDEX($AK$2:$AK$33,MATCH(TRUE,INDEX($AK$2:$AK$33&gt;=F77,0),0)),IF(F75="Pay Band 2 (9300-34800) -  5400",INDEX($AL$2:$AL$33,MATCH(TRUE,INDEX($AL$2:$AL$33&gt;=F77,0),0)),IF(F75="Pay Band 3 (15600-39100) - 5400",INDEX($AM$2:$AM$33,MATCH(TRUE,INDEX($AM$2:$AM$33&gt;=F77,0),0)),IF(F75="Pay Band 3 (15600-39100) - 6600",INDEX($AN$2:$AN$33,MATCH(TRUE,INDEX($AN$2:$AN$33&gt;=F77,0),0)),IF(F75="Pay Band 3 (15600-39100) - 7600",INDEX($AO$2:$AO$33,MATCH(TRUE,INDEX($AO$2:$AO$33&gt;=F77,0),0)),IF(F75="Pay Band 4 (37400-67000) - 8700",INDEX($AP$2:$AP$33,MATCH(TRUE,INDEX($AP$2:$AP$33&gt;=F77,0),0)),IF(F75="Pay Band 4 (37400-67000) - 8900",INDEX($AQ$2:$AQ$33,MATCH(TRUE,INDEX($AQ$2:$AQ$33&gt;=F77,0),0)),IF(F75="Pay Band 4 (37400-67000) - 10000",INDEX($AR$2:$AR$33,MATCH(TRUE,INDEX($AR$2:$AR$33&gt;=F77,0),0))))))))))))))))))))</f>
        <v>4200</v>
      </c>
    </row>
    <row r="80" spans="3:7" ht="16.2">
      <c r="C80" s="559" t="s">
        <v>2041</v>
      </c>
      <c r="D80" s="559"/>
      <c r="E80" s="570" t="s">
        <v>1857</v>
      </c>
      <c r="F80" s="577"/>
    </row>
    <row r="81" spans="3:7" ht="16.2">
      <c r="C81" s="559" t="s">
        <v>2053</v>
      </c>
      <c r="D81" s="559"/>
      <c r="E81" s="563">
        <f>E78+G81</f>
        <v>63200</v>
      </c>
      <c r="F81" s="577">
        <f>E78*3/100</f>
        <v>1842</v>
      </c>
      <c r="G81" s="572">
        <f>ROUND(F81,-2)</f>
        <v>1800</v>
      </c>
    </row>
    <row r="82" spans="3:7" ht="16.2">
      <c r="C82" s="559" t="s">
        <v>2043</v>
      </c>
      <c r="D82" s="559"/>
      <c r="E82" s="563">
        <f>E81</f>
        <v>63200</v>
      </c>
      <c r="F82" s="577">
        <f>E79+F81</f>
        <v>1842</v>
      </c>
    </row>
    <row r="83" spans="3:7" ht="16.2">
      <c r="C83" s="559" t="s">
        <v>2044</v>
      </c>
      <c r="D83" s="559"/>
      <c r="E83" s="563">
        <f>IF(E80="Pay Band 1 (5200-20200) -  1800",INDEX($Y$2:$Y$51,MATCH(TRUE,INDEX($Y$2:$Y$51&gt;=E82,0),0)),IF(E80="Pay Band 1 (5200-20200) -  1900",INDEX($Z$2:$Z$51,MATCH(TRUE,INDEX($Z$2:$Z$51&gt;=E82,0),0)),IF(E80="Pay Band 1 (5200-20200) -  2000",INDEX($AA$2:$AA$51,MATCH(TRUE,INDEX($AA$2:$AA$51&gt;=E82,0),0)),IF(E80="Pay Band 1 (5200-20200) - 2400",INDEX($AB$2:$AB$51,MATCH(TRUE,INDEX($AB$2:$AB$51&gt;=E82,0),0)),IF(E80="pay band 1 (5200-20200) - 2500",INDEX($AC$2:$AC$51,MATCH(TRUE,INDEX($AC$2:$AC$51&gt;=E82,0),0)),IF(E80="Pay Band 1 (5200-20200) -  2800",INDEX($AD$2:$AD$51,MATCH(TRUE,INDEX($AD$2:$AD$51&gt;=E82,0),0)),IF(E80="Pay Band 1 (5200-20200) - 3500",INDEX($AF$2:$AF$51,MATCH(TRUE,INDEX($AF$2:$AF$51&gt;=E82,0),0)),IF(E80="Pay Band 2 (9300-34800) -  4200",INDEX($AH$2:$AH$51,MATCH(TRUE,INDEX($AH$2:$AH$51&gt;=E82,0),0)),IF(E80="pay band 2 (9300-34800) -  4400",INDEX($AI$2:$AI$51,MATCH(TRUE,INDEX($AI$2:$AI$51&gt;=E82,0),0)),IF(E80="Pay Band 2 (9300-34800) - 4600",INDEX($AK$2:$AK$51,MATCH(TRUE,INDEX($AK$2:$AK$51&gt;=E82,0),0)),IF(E80="Pay Band 2 (9300-34800)  - 4800",INDEX($AL$2:$AL$51,MATCH(TRUE,INDEX($AL$2:$AL$51&gt;=E82,0),0)),IF(E80="Pay Band 2 (9300-34800) -  5400",INDEX($AM$2:$AM$51,MATCH(TRUE,INDEX($AM$2:$AM$51&gt;=E82,0),0)),IF(E80="Pay Band 3 (15600-39100) - 5400",INDEX($AN$2:$AN$51,MATCH(TRUE,INDEX($AN$2:$AN$51&gt;=E82,0),0)),IF(E80="Pay Band 3 (15600-39100) - 6600",INDEX($AO$2:$AO$51,MATCH(TRUE,INDEX($AO$2:$AO$51&gt;=E82,0),0)),IF(E80="Pay Band 3 (15600-39100) - 7600",INDEX($AP$2:$AP$51,MATCH(TRUE,INDEX($AP$2:$AP$51&gt;=E82,0),0)),IF(E80="Pay Band 4 (37400-67000) - 8700",INDEX($AQ$2:$AQ$51,MATCH(TRUE,INDEX($AQ$2:$AQ$51&gt;=E82,0),0)),IF(E80="Pay Band 4 (37400-67000) - 8900",INDEX($AR$2:$AR$51,MATCH(TRUE,INDEX($AR$2:$AR$51&gt;=E82,0),0)),IF(E80="Pay Band 4 (37400-67000) - 10000",INDEX($AS$2:$AS$51,MATCH(TRUE,INDEX($AS$2:$AS$51&gt;=E82,0),0))))))))))))))))))))</f>
        <v>63200</v>
      </c>
      <c r="F83" s="573">
        <f>IF(E80="Pay Band 1 (5200-20200) -  1800",INDEX($X$2:$X$35,MATCH(TRUE,INDEX($X$2:$X$35&gt;=F82,0),0)),IF(E80="Pay Band 1 (5200-20200) -  1900",INDEX($Y$2:$Y$33,MATCH(TRUE,INDEX($Y$2:$Y$33&gt;=F82,0),0)),IF(E80="Pay Band 1 (5200-20200) -  2000",INDEX($Z$2:$Z$33,MATCH(TRUE,INDEX($Z$2:$Z$33&gt;=F82,0),0)),IF(E80="Pay Band 1 (5200-20200) -  2400",INDEX($AA$2:$AA$33,MATCH(TRUE,INDEX($AA$2:$AA$33&gt;=F82,0),0)),IF(E80="pay band 1 (5200-20200) - 2500",INDEX($AB$2:$AB$33,MATCH(TRUE,INDEX($AB$2:$AB$33&gt;=F82,0),0)),IF(E80="Pay Band 1 (5200-20200) -  2800",INDEX($AC$2:$AC$33,MATCH(TRUE,INDEX($AC$2:$AC$33&gt;=F82,0),0)),IF(E80="pay band 2 (5200-20200)-3500",INDEX($AE$2:$AE$33,MATCH(TRUE,INDEX($AE$2:$AE$33&gt;=F82,0),0)),IF(E80="Pay Band 2 (9300-34800) -  4200",INDEX($AF$2:$AF$33,MATCH(TRUE,INDEX($AF$2:$AF$33&gt;=F82,0),0)),IF(E80="pay band 2 (9300-34800) -  4400",INDEX($AH$2:$AH$33,MATCH(TRUE,INDEX($AH$2:$AH$33&gt;=F82,0),0)),IF(E80="Pay Band 2 (9300-34800) - 4600",INDEX($AJ$2:$AJ$35,MATCH(TRUE,INDEX($AJ$2:$AJ$35&gt;=F82,0),0)),IF(E80="Pay Band 2 (9300-34800)  - 4800",INDEX($AK$2:$AK$33,MATCH(TRUE,INDEX($AK$2:$AK$33&gt;=F82,0),0)),IF(F80="Pay Band 2 (9300-34800) -  5400",INDEX($AL$2:$AL$33,MATCH(TRUE,INDEX($AL$2:$AL$33&gt;=F82,0),0)),IF(F80="Pay Band 3 (15600-39100) - 5400",INDEX($AM$2:$AM$33,MATCH(TRUE,INDEX($AM$2:$AM$33&gt;=F82,0),0)),IF(F80="Pay Band 3 (15600-39100) - 6600",INDEX($AN$2:$AN$33,MATCH(TRUE,INDEX($AN$2:$AN$33&gt;=F82,0),0)),IF(F80="Pay Band 3 (15600-39100) - 7600",INDEX($AO$2:$AO$33,MATCH(TRUE,INDEX($AO$2:$AO$33&gt;=F82,0),0)),IF(F80="Pay Band 4 (37400-67000) - 8700",INDEX($AP$2:$AP$33,MATCH(TRUE,INDEX($AP$2:$AP$33&gt;=F82,0),0)),IF(F80="Pay Band 4 (37400-67000) - 8900",INDEX($AQ$2:$AQ$33,MATCH(TRUE,INDEX($AQ$2:$AQ$33&gt;=F82,0),0)),IF(F80="Pay Band 4 (37400-67000) - 10000",INDEX($AR$2:$AR$33,MATCH(TRUE,INDEX($AR$2:$AR$33&gt;=F82,0),0))))))))))))))))))))</f>
        <v>4200</v>
      </c>
    </row>
    <row r="85" spans="3:7" ht="16.2">
      <c r="C85" s="559" t="s">
        <v>2041</v>
      </c>
      <c r="D85" s="559"/>
      <c r="E85" s="570" t="s">
        <v>1857</v>
      </c>
      <c r="F85" s="577"/>
    </row>
    <row r="86" spans="3:7" ht="16.2">
      <c r="C86" s="559" t="s">
        <v>2054</v>
      </c>
      <c r="D86" s="559"/>
      <c r="E86" s="563">
        <f>E83+G86</f>
        <v>65100</v>
      </c>
      <c r="F86" s="577">
        <f>E83*3/100</f>
        <v>1896</v>
      </c>
      <c r="G86" s="572">
        <f>ROUND(F86,-2)</f>
        <v>1900</v>
      </c>
    </row>
    <row r="87" spans="3:7" ht="16.2">
      <c r="C87" s="559" t="s">
        <v>2043</v>
      </c>
      <c r="D87" s="559"/>
      <c r="E87" s="563">
        <f>E86</f>
        <v>65100</v>
      </c>
      <c r="F87" s="577">
        <f>E84+F86</f>
        <v>1896</v>
      </c>
    </row>
    <row r="88" spans="3:7" ht="16.2">
      <c r="C88" s="559" t="s">
        <v>2044</v>
      </c>
      <c r="D88" s="559"/>
      <c r="E88" s="563">
        <f>IF(E85="Pay Band 1 (5200-20200) -  1800",INDEX($Y$2:$Y$51,MATCH(TRUE,INDEX($Y$2:$Y$51&gt;=E87,0),0)),IF(E85="Pay Band 1 (5200-20200) -  1900",INDEX($Z$2:$Z$51,MATCH(TRUE,INDEX($Z$2:$Z$51&gt;=E87,0),0)),IF(E85="Pay Band 1 (5200-20200) -  2000",INDEX($AA$2:$AA$51,MATCH(TRUE,INDEX($AA$2:$AA$51&gt;=E87,0),0)),IF(E85="Pay Band 1 (5200-20200) - 2400",INDEX($AB$2:$AB$51,MATCH(TRUE,INDEX($AB$2:$AB$51&gt;=E87,0),0)),IF(E85="pay band 1 (5200-20200) - 2500",INDEX($AC$2:$AC$51,MATCH(TRUE,INDEX($AC$2:$AC$51&gt;=E87,0),0)),IF(E85="Pay Band 1 (5200-20200) -  2800",INDEX($AD$2:$AD$51,MATCH(TRUE,INDEX($AD$2:$AD$51&gt;=E87,0),0)),IF(E85="Pay Band 1 (5200-20200) - 3500",INDEX($AF$2:$AF$51,MATCH(TRUE,INDEX($AF$2:$AF$51&gt;=E87,0),0)),IF(E85="Pay Band 2 (9300-34800) -  4200",INDEX($AH$2:$AH$51,MATCH(TRUE,INDEX($AH$2:$AH$51&gt;=E87,0),0)),IF(E85="pay band 2 (9300-34800) -  4400",INDEX($AI$2:$AI$51,MATCH(TRUE,INDEX($AI$2:$AI$51&gt;=E87,0),0)),IF(E85="Pay Band 2 (9300-34800) - 4600",INDEX($AK$2:$AK$51,MATCH(TRUE,INDEX($AK$2:$AK$51&gt;=E87,0),0)),IF(E85="Pay Band 2 (9300-34800)  - 4800",INDEX($AL$2:$AL$51,MATCH(TRUE,INDEX($AL$2:$AL$51&gt;=E87,0),0)),IF(E85="Pay Band 2 (9300-34800) -  5400",INDEX($AM$2:$AM$51,MATCH(TRUE,INDEX($AM$2:$AM$51&gt;=E87,0),0)),IF(E85="Pay Band 3 (15600-39100) - 5400",INDEX($AN$2:$AN$51,MATCH(TRUE,INDEX($AN$2:$AN$51&gt;=E87,0),0)),IF(E85="Pay Band 3 (15600-39100) - 6600",INDEX($AO$2:$AO$51,MATCH(TRUE,INDEX($AO$2:$AO$51&gt;=E87,0),0)),IF(E85="Pay Band 3 (15600-39100) - 7600",INDEX($AP$2:$AP$51,MATCH(TRUE,INDEX($AP$2:$AP$51&gt;=E87,0),0)),IF(E85="Pay Band 4 (37400-67000) - 8700",INDEX($AQ$2:$AQ$51,MATCH(TRUE,INDEX($AQ$2:$AQ$51&gt;=E87,0),0)),IF(E85="Pay Band 4 (37400-67000) - 8900",INDEX($AR$2:$AR$51,MATCH(TRUE,INDEX($AR$2:$AR$51&gt;=E87,0),0)),IF(E85="Pay Band 4 (37400-67000) - 10000",INDEX($AS$2:$AS$51,MATCH(TRUE,INDEX($AS$2:$AS$51&gt;=E87,0),0))))))))))))))))))))</f>
        <v>65100</v>
      </c>
      <c r="F88" s="573">
        <f>IF(E85="Pay Band 1 (5200-20200) -  1800",INDEX($X$2:$X$35,MATCH(TRUE,INDEX($X$2:$X$35&gt;=F87,0),0)),IF(E85="Pay Band 1 (5200-20200) -  1900",INDEX($Y$2:$Y$33,MATCH(TRUE,INDEX($Y$2:$Y$33&gt;=F87,0),0)),IF(E85="Pay Band 1 (5200-20200) -  2000",INDEX($Z$2:$Z$33,MATCH(TRUE,INDEX($Z$2:$Z$33&gt;=F87,0),0)),IF(E85="Pay Band 1 (5200-20200) -  2400",INDEX($AA$2:$AA$33,MATCH(TRUE,INDEX($AA$2:$AA$33&gt;=F87,0),0)),IF(E85="pay band 1 (5200-20200) - 2500",INDEX($AB$2:$AB$33,MATCH(TRUE,INDEX($AB$2:$AB$33&gt;=F87,0),0)),IF(E85="Pay Band 1 (5200-20200) -  2800",INDEX($AC$2:$AC$33,MATCH(TRUE,INDEX($AC$2:$AC$33&gt;=F87,0),0)),IF(E85="pay band 2 (5200-20200)-3500",INDEX($AE$2:$AE$33,MATCH(TRUE,INDEX($AE$2:$AE$33&gt;=F87,0),0)),IF(E85="Pay Band 2 (9300-34800) -  4200",INDEX($AF$2:$AF$33,MATCH(TRUE,INDEX($AF$2:$AF$33&gt;=F87,0),0)),IF(E85="pay band 2 (9300-34800) -  4400",INDEX($AH$2:$AH$33,MATCH(TRUE,INDEX($AH$2:$AH$33&gt;=F87,0),0)),IF(E85="Pay Band 2 (9300-34800) - 4600",INDEX($AJ$2:$AJ$35,MATCH(TRUE,INDEX($AJ$2:$AJ$35&gt;=F87,0),0)),IF(E85="Pay Band 2 (9300-34800)  - 4800",INDEX($AK$2:$AK$33,MATCH(TRUE,INDEX($AK$2:$AK$33&gt;=F87,0),0)),IF(F85="Pay Band 2 (9300-34800) -  5400",INDEX($AL$2:$AL$33,MATCH(TRUE,INDEX($AL$2:$AL$33&gt;=F87,0),0)),IF(F85="Pay Band 3 (15600-39100) - 5400",INDEX($AM$2:$AM$33,MATCH(TRUE,INDEX($AM$2:$AM$33&gt;=F87,0),0)),IF(F85="Pay Band 3 (15600-39100) - 6600",INDEX($AN$2:$AN$33,MATCH(TRUE,INDEX($AN$2:$AN$33&gt;=F87,0),0)),IF(F85="Pay Band 3 (15600-39100) - 7600",INDEX($AO$2:$AO$33,MATCH(TRUE,INDEX($AO$2:$AO$33&gt;=F87,0),0)),IF(F85="Pay Band 4 (37400-67000) - 8700",INDEX($AP$2:$AP$33,MATCH(TRUE,INDEX($AP$2:$AP$33&gt;=F87,0),0)),IF(F85="Pay Band 4 (37400-67000) - 8900",INDEX($AQ$2:$AQ$33,MATCH(TRUE,INDEX($AQ$2:$AQ$33&gt;=F87,0),0)),IF(F85="Pay Band 4 (37400-67000) - 10000",INDEX($AR$2:$AR$33,MATCH(TRUE,INDEX($AR$2:$AR$33&gt;=F87,0),0))))))))))))))))))))</f>
        <v>4200</v>
      </c>
    </row>
    <row r="90" spans="3:7" ht="16.2">
      <c r="C90" s="559" t="s">
        <v>2041</v>
      </c>
      <c r="D90" s="559"/>
      <c r="E90" s="570" t="s">
        <v>1865</v>
      </c>
      <c r="F90" s="577"/>
    </row>
    <row r="91" spans="3:7" ht="16.2">
      <c r="C91" s="559" t="s">
        <v>2055</v>
      </c>
      <c r="D91" s="559"/>
      <c r="E91" s="563">
        <f>E88+G91</f>
        <v>67100</v>
      </c>
      <c r="F91" s="577">
        <f>E88*3/100</f>
        <v>1953</v>
      </c>
      <c r="G91" s="572">
        <f>ROUND(F91,-2)</f>
        <v>2000</v>
      </c>
    </row>
    <row r="92" spans="3:7" ht="16.2">
      <c r="C92" s="559" t="s">
        <v>2043</v>
      </c>
      <c r="D92" s="559"/>
      <c r="E92" s="563">
        <f>E91</f>
        <v>67100</v>
      </c>
      <c r="F92" s="577">
        <f>E89+F91</f>
        <v>1953</v>
      </c>
    </row>
    <row r="93" spans="3:7" ht="16.2">
      <c r="C93" s="559" t="s">
        <v>2044</v>
      </c>
      <c r="D93" s="559"/>
      <c r="E93" s="563">
        <f>IF(E90="Pay Band 1 (5200-20200) -  1800",INDEX($Y$2:$Y$51,MATCH(TRUE,INDEX($Y$2:$Y$51&gt;=E92,0),0)),IF(E90="Pay Band 1 (5200-20200) -  1900",INDEX($Z$2:$Z$51,MATCH(TRUE,INDEX($Z$2:$Z$51&gt;=E92,0),0)),IF(E90="Pay Band 1 (5200-20200) -  2000",INDEX($AA$2:$AA$51,MATCH(TRUE,INDEX($AA$2:$AA$51&gt;=E92,0),0)),IF(E90="Pay Band 1 (5200-20200) - 2400",INDEX($AB$2:$AB$51,MATCH(TRUE,INDEX($AB$2:$AB$51&gt;=E92,0),0)),IF(E90="pay band 1 (5200-20200) - 2500",INDEX($AC$2:$AC$51,MATCH(TRUE,INDEX($AC$2:$AC$51&gt;=E92,0),0)),IF(E90="Pay Band 1 (5200-20200) -  2800",INDEX($AD$2:$AD$51,MATCH(TRUE,INDEX($AD$2:$AD$51&gt;=E92,0),0)),IF(E90="Pay Band 1 (5200-20200) - 3500",INDEX($AF$2:$AF$51,MATCH(TRUE,INDEX($AF$2:$AF$51&gt;=E92,0),0)),IF(E90="Pay Band 2 (9300-34800) -  4200",INDEX($AH$2:$AH$51,MATCH(TRUE,INDEX($AH$2:$AH$51&gt;=E92,0),0)),IF(E90="pay band 2 (9300-34800) -  4400",INDEX($AI$2:$AI$51,MATCH(TRUE,INDEX($AI$2:$AI$51&gt;=E92,0),0)),IF(E90="Pay Band 2 (9300-34800) - 4600",INDEX($AK$2:$AK$51,MATCH(TRUE,INDEX($AK$2:$AK$51&gt;=E92,0),0)),IF(E90="Pay Band 2 (9300-34800)  - 4800",INDEX($AL$2:$AL$51,MATCH(TRUE,INDEX($AL$2:$AL$51&gt;=E92,0),0)),IF(E90="Pay Band 2 (9300-34800) -  5400",INDEX($AM$2:$AM$51,MATCH(TRUE,INDEX($AM$2:$AM$51&gt;=E92,0),0)),IF(E90="Pay Band 3 (15600-39100) - 5400",INDEX($AN$2:$AN$51,MATCH(TRUE,INDEX($AN$2:$AN$51&gt;=E92,0),0)),IF(E90="Pay Band 3 (15600-39100) - 6600",INDEX($AO$2:$AO$51,MATCH(TRUE,INDEX($AO$2:$AO$51&gt;=E92,0),0)),IF(E90="Pay Band 3 (15600-39100) - 7600",INDEX($AP$2:$AP$51,MATCH(TRUE,INDEX($AP$2:$AP$51&gt;=E92,0),0)),IF(E90="Pay Band 4 (37400-67000) - 8700",INDEX($AQ$2:$AQ$51,MATCH(TRUE,INDEX($AQ$2:$AQ$51&gt;=E92,0),0)),IF(E90="Pay Band 4 (37400-67000) - 8900",INDEX($AR$2:$AR$51,MATCH(TRUE,INDEX($AR$2:$AR$51&gt;=E92,0),0)),IF(E90="Pay Band 4 (37400-67000) - 10000",INDEX($AS$2:$AS$51,MATCH(TRUE,INDEX($AS$2:$AS$51&gt;=E92,0),0))))))))))))))))))))</f>
        <v>69000</v>
      </c>
      <c r="F93" s="573" t="b">
        <f>IF(E90="Pay Band 1 (5200-20200) -  1800",INDEX($X$2:$X$35,MATCH(TRUE,INDEX($X$2:$X$35&gt;=F92,0),0)),IF(E90="Pay Band 1 (5200-20200) -  1900",INDEX($Y$2:$Y$33,MATCH(TRUE,INDEX($Y$2:$Y$33&gt;=F92,0),0)),IF(E90="Pay Band 1 (5200-20200) -  2000",INDEX($Z$2:$Z$33,MATCH(TRUE,INDEX($Z$2:$Z$33&gt;=F92,0),0)),IF(E90="Pay Band 1 (5200-20200) -  2400",INDEX($AA$2:$AA$33,MATCH(TRUE,INDEX($AA$2:$AA$33&gt;=F92,0),0)),IF(E90="pay band 1 (5200-20200) - 2500",INDEX($AB$2:$AB$33,MATCH(TRUE,INDEX($AB$2:$AB$33&gt;=F92,0),0)),IF(E90="Pay Band 1 (5200-20200) -  2800",INDEX($AC$2:$AC$33,MATCH(TRUE,INDEX($AC$2:$AC$33&gt;=F92,0),0)),IF(E90="pay band 2 (5200-20200)-3500",INDEX($AE$2:$AE$33,MATCH(TRUE,INDEX($AE$2:$AE$33&gt;=F92,0),0)),IF(E90="Pay Band 2 (9300-34800) -  4200",INDEX($AF$2:$AF$33,MATCH(TRUE,INDEX($AF$2:$AF$33&gt;=F92,0),0)),IF(E90="pay band 2 (9300-34800) -  4400",INDEX($AH$2:$AH$33,MATCH(TRUE,INDEX($AH$2:$AH$33&gt;=F92,0),0)),IF(E90="Pay Band 2 (9300-34800) - 4600",INDEX($AJ$2:$AJ$35,MATCH(TRUE,INDEX($AJ$2:$AJ$35&gt;=F92,0),0)),IF(E90="Pay Band 2 (9300-34800)  - 4800",INDEX($AK$2:$AK$33,MATCH(TRUE,INDEX($AK$2:$AK$33&gt;=F92,0),0)),IF(F90="Pay Band 2 (9300-34800) -  5400",INDEX($AL$2:$AL$33,MATCH(TRUE,INDEX($AL$2:$AL$33&gt;=F92,0),0)),IF(F90="Pay Band 3 (15600-39100) - 5400",INDEX($AM$2:$AM$33,MATCH(TRUE,INDEX($AM$2:$AM$33&gt;=F92,0),0)),IF(F90="Pay Band 3 (15600-39100) - 6600",INDEX($AN$2:$AN$33,MATCH(TRUE,INDEX($AN$2:$AN$33&gt;=F92,0),0)),IF(F90="Pay Band 3 (15600-39100) - 7600",INDEX($AO$2:$AO$33,MATCH(TRUE,INDEX($AO$2:$AO$33&gt;=F92,0),0)),IF(F90="Pay Band 4 (37400-67000) - 8700",INDEX($AP$2:$AP$33,MATCH(TRUE,INDEX($AP$2:$AP$33&gt;=F92,0),0)),IF(F90="Pay Band 4 (37400-67000) - 8900",INDEX($AQ$2:$AQ$33,MATCH(TRUE,INDEX($AQ$2:$AQ$33&gt;=F92,0),0)),IF(F90="Pay Band 4 (37400-67000) - 10000",INDEX($AR$2:$AR$33,MATCH(TRUE,INDEX($AR$2:$AR$33&gt;=F92,0),0))))))))))))))))))))</f>
        <v>0</v>
      </c>
    </row>
    <row r="95" spans="3:7" ht="16.2">
      <c r="C95" s="559" t="s">
        <v>2041</v>
      </c>
      <c r="D95" s="559"/>
      <c r="E95" s="570" t="s">
        <v>1857</v>
      </c>
      <c r="F95" s="577"/>
    </row>
    <row r="96" spans="3:7" ht="16.2">
      <c r="C96" s="559" t="s">
        <v>2056</v>
      </c>
      <c r="D96" s="559"/>
      <c r="E96" s="563">
        <f>E93+G96</f>
        <v>71100</v>
      </c>
      <c r="F96" s="577">
        <f>E93*3/100</f>
        <v>2070</v>
      </c>
      <c r="G96" s="572">
        <f>ROUND(F96,-2)</f>
        <v>2100</v>
      </c>
    </row>
    <row r="97" spans="3:7" ht="16.2">
      <c r="C97" s="559" t="s">
        <v>2043</v>
      </c>
      <c r="D97" s="559"/>
      <c r="E97" s="563">
        <f>E96</f>
        <v>71100</v>
      </c>
      <c r="F97" s="577">
        <f>E94+F96</f>
        <v>2070</v>
      </c>
    </row>
    <row r="98" spans="3:7" ht="16.2">
      <c r="C98" s="559" t="s">
        <v>2044</v>
      </c>
      <c r="D98" s="559"/>
      <c r="E98" s="563">
        <f>IF(E95="Pay Band 1 (5200-20200) -  1800",INDEX($Y$2:$Y$51,MATCH(TRUE,INDEX($Y$2:$Y$51&gt;=E97,0),0)),IF(E95="Pay Band 1 (5200-20200) -  1900",INDEX($Z$2:$Z$51,MATCH(TRUE,INDEX($Z$2:$Z$51&gt;=E97,0),0)),IF(E95="Pay Band 1 (5200-20200) -  2000",INDEX($AA$2:$AA$51,MATCH(TRUE,INDEX($AA$2:$AA$51&gt;=E97,0),0)),IF(E95="Pay Band 1 (5200-20200) - 2400",INDEX($AB$2:$AB$51,MATCH(TRUE,INDEX($AB$2:$AB$51&gt;=E97,0),0)),IF(E95="pay band 1 (5200-20200) - 2500",INDEX($AC$2:$AC$51,MATCH(TRUE,INDEX($AC$2:$AC$51&gt;=E97,0),0)),IF(E95="Pay Band 1 (5200-20200) -  2800",INDEX($AD$2:$AD$51,MATCH(TRUE,INDEX($AD$2:$AD$51&gt;=E97,0),0)),IF(E95="Pay Band 1 (5200-20200) - 3500",INDEX($AF$2:$AF$51,MATCH(TRUE,INDEX($AF$2:$AF$51&gt;=E97,0),0)),IF(E95="Pay Band 2 (9300-34800) -  4200",INDEX($AH$2:$AH$51,MATCH(TRUE,INDEX($AH$2:$AH$51&gt;=E97,0),0)),IF(E95="pay band 2 (9300-34800) -  4400",INDEX($AI$2:$AI$51,MATCH(TRUE,INDEX($AI$2:$AI$51&gt;=E97,0),0)),IF(E95="Pay Band 2 (9300-34800) - 4600",INDEX($AK$2:$AK$51,MATCH(TRUE,INDEX($AK$2:$AK$51&gt;=E97,0),0)),IF(E95="Pay Band 2 (9300-34800)  - 4800",INDEX($AL$2:$AL$51,MATCH(TRUE,INDEX($AL$2:$AL$51&gt;=E97,0),0)),IF(E95="Pay Band 2 (9300-34800) -  5400",INDEX($AM$2:$AM$51,MATCH(TRUE,INDEX($AM$2:$AM$51&gt;=E97,0),0)),IF(E95="Pay Band 3 (15600-39100) - 5400",INDEX($AN$2:$AN$51,MATCH(TRUE,INDEX($AN$2:$AN$51&gt;=E97,0),0)),IF(E95="Pay Band 3 (15600-39100) - 6600",INDEX($AO$2:$AO$51,MATCH(TRUE,INDEX($AO$2:$AO$51&gt;=E97,0),0)),IF(E95="Pay Band 3 (15600-39100) - 7600",INDEX($AP$2:$AP$51,MATCH(TRUE,INDEX($AP$2:$AP$51&gt;=E97,0),0)),IF(E95="Pay Band 4 (37400-67000) - 8700",INDEX($AQ$2:$AQ$51,MATCH(TRUE,INDEX($AQ$2:$AQ$51&gt;=E97,0),0)),IF(E95="Pay Band 4 (37400-67000) - 8900",INDEX($AR$2:$AR$51,MATCH(TRUE,INDEX($AR$2:$AR$51&gt;=E97,0),0)),IF(E95="Pay Band 4 (37400-67000) - 10000",INDEX($AS$2:$AS$51,MATCH(TRUE,INDEX($AS$2:$AS$51&gt;=E97,0),0))))))))))))))))))))</f>
        <v>71200</v>
      </c>
      <c r="F98" s="573">
        <f>IF(E95="Pay Band 1 (5200-20200) -  1800",INDEX($X$2:$X$35,MATCH(TRUE,INDEX($X$2:$X$35&gt;=F97,0),0)),IF(E95="Pay Band 1 (5200-20200) -  1900",INDEX($Y$2:$Y$33,MATCH(TRUE,INDEX($Y$2:$Y$33&gt;=F97,0),0)),IF(E95="Pay Band 1 (5200-20200) -  2000",INDEX($Z$2:$Z$33,MATCH(TRUE,INDEX($Z$2:$Z$33&gt;=F97,0),0)),IF(E95="Pay Band 1 (5200-20200) -  2400",INDEX($AA$2:$AA$33,MATCH(TRUE,INDEX($AA$2:$AA$33&gt;=F97,0),0)),IF(E95="pay band 1 (5200-20200) - 2500",INDEX($AB$2:$AB$33,MATCH(TRUE,INDEX($AB$2:$AB$33&gt;=F97,0),0)),IF(E95="Pay Band 1 (5200-20200) -  2800",INDEX($AC$2:$AC$33,MATCH(TRUE,INDEX($AC$2:$AC$33&gt;=F97,0),0)),IF(E95="pay band 2 (5200-20200)-3500",INDEX($AE$2:$AE$33,MATCH(TRUE,INDEX($AE$2:$AE$33&gt;=F97,0),0)),IF(E95="Pay Band 2 (9300-34800) -  4200",INDEX($AF$2:$AF$33,MATCH(TRUE,INDEX($AF$2:$AF$33&gt;=F97,0),0)),IF(E95="pay band 2 (9300-34800) -  4400",INDEX($AH$2:$AH$33,MATCH(TRUE,INDEX($AH$2:$AH$33&gt;=F97,0),0)),IF(E95="Pay Band 2 (9300-34800) - 4600",INDEX($AJ$2:$AJ$35,MATCH(TRUE,INDEX($AJ$2:$AJ$35&gt;=F97,0),0)),IF(E95="Pay Band 2 (9300-34800)  - 4800",INDEX($AK$2:$AK$33,MATCH(TRUE,INDEX($AK$2:$AK$33&gt;=F97,0),0)),IF(F95="Pay Band 2 (9300-34800) -  5400",INDEX($AL$2:$AL$33,MATCH(TRUE,INDEX($AL$2:$AL$33&gt;=F97,0),0)),IF(F95="Pay Band 3 (15600-39100) - 5400",INDEX($AM$2:$AM$33,MATCH(TRUE,INDEX($AM$2:$AM$33&gt;=F97,0),0)),IF(F95="Pay Band 3 (15600-39100) - 6600",INDEX($AN$2:$AN$33,MATCH(TRUE,INDEX($AN$2:$AN$33&gt;=F97,0),0)),IF(F95="Pay Band 3 (15600-39100) - 7600",INDEX($AO$2:$AO$33,MATCH(TRUE,INDEX($AO$2:$AO$33&gt;=F97,0),0)),IF(F95="Pay Band 4 (37400-67000) - 8700",INDEX($AP$2:$AP$33,MATCH(TRUE,INDEX($AP$2:$AP$33&gt;=F97,0),0)),IF(F95="Pay Band 4 (37400-67000) - 8900",INDEX($AQ$2:$AQ$33,MATCH(TRUE,INDEX($AQ$2:$AQ$33&gt;=F97,0),0)),IF(F95="Pay Band 4 (37400-67000) - 10000",INDEX($AR$2:$AR$33,MATCH(TRUE,INDEX($AR$2:$AR$33&gt;=F97,0),0))))))))))))))))))))</f>
        <v>4200</v>
      </c>
    </row>
    <row r="100" spans="3:7" ht="16.2">
      <c r="C100" s="559" t="s">
        <v>2041</v>
      </c>
      <c r="D100" s="559"/>
      <c r="E100" s="570" t="s">
        <v>1857</v>
      </c>
      <c r="F100" s="577"/>
    </row>
    <row r="101" spans="3:7" ht="16.2">
      <c r="C101" s="559" t="s">
        <v>2057</v>
      </c>
      <c r="D101" s="559"/>
      <c r="E101" s="563">
        <f>E98+G101</f>
        <v>73300</v>
      </c>
      <c r="F101" s="577">
        <f>E98*3/100</f>
        <v>2136</v>
      </c>
      <c r="G101" s="572">
        <f>ROUND(F101,-2)</f>
        <v>2100</v>
      </c>
    </row>
    <row r="102" spans="3:7" ht="16.2">
      <c r="C102" s="559" t="s">
        <v>2043</v>
      </c>
      <c r="D102" s="559"/>
      <c r="E102" s="563">
        <f>E101</f>
        <v>73300</v>
      </c>
      <c r="F102" s="577">
        <f>E99+F101</f>
        <v>2136</v>
      </c>
    </row>
    <row r="103" spans="3:7" ht="16.2">
      <c r="C103" s="559" t="s">
        <v>2044</v>
      </c>
      <c r="D103" s="559"/>
      <c r="E103" s="563">
        <f>IF(E100="Pay Band 1 (5200-20200) -  1800",INDEX($Y$2:$Y$51,MATCH(TRUE,INDEX($Y$2:$Y$51&gt;=E102,0),0)),IF(E100="Pay Band 1 (5200-20200) -  1900",INDEX($Z$2:$Z$51,MATCH(TRUE,INDEX($Z$2:$Z$51&gt;=E102,0),0)),IF(E100="Pay Band 1 (5200-20200) -  2000",INDEX($AA$2:$AA$51,MATCH(TRUE,INDEX($AA$2:$AA$51&gt;=E102,0),0)),IF(E100="Pay Band 1 (5200-20200) - 2400",INDEX($AB$2:$AB$51,MATCH(TRUE,INDEX($AB$2:$AB$51&gt;=E102,0),0)),IF(E100="pay band 1 (5200-20200) - 2500",INDEX($AC$2:$AC$51,MATCH(TRUE,INDEX($AC$2:$AC$51&gt;=E102,0),0)),IF(E100="Pay Band 1 (5200-20200) -  2800",INDEX($AD$2:$AD$51,MATCH(TRUE,INDEX($AD$2:$AD$51&gt;=E102,0),0)),IF(E100="Pay Band 1 (5200-20200) - 3500",INDEX($AF$2:$AF$51,MATCH(TRUE,INDEX($AF$2:$AF$51&gt;=E102,0),0)),IF(E100="Pay Band 2 (9300-34800) -  4200",INDEX($AH$2:$AH$51,MATCH(TRUE,INDEX($AH$2:$AH$51&gt;=E102,0),0)),IF(E100="pay band 2 (9300-34800) -  4400",INDEX($AI$2:$AI$51,MATCH(TRUE,INDEX($AI$2:$AI$51&gt;=E102,0),0)),IF(E100="Pay Band 2 (9300-34800) - 4600",INDEX($AK$2:$AK$51,MATCH(TRUE,INDEX($AK$2:$AK$51&gt;=E102,0),0)),IF(E100="Pay Band 2 (9300-34800)  - 4800",INDEX($AL$2:$AL$51,MATCH(TRUE,INDEX($AL$2:$AL$51&gt;=E102,0),0)),IF(E100="Pay Band 2 (9300-34800) -  5400",INDEX($AM$2:$AM$51,MATCH(TRUE,INDEX($AM$2:$AM$51&gt;=E102,0),0)),IF(E100="Pay Band 3 (15600-39100) - 5400",INDEX($AN$2:$AN$51,MATCH(TRUE,INDEX($AN$2:$AN$51&gt;=E102,0),0)),IF(E100="Pay Band 3 (15600-39100) - 6600",INDEX($AO$2:$AO$51,MATCH(TRUE,INDEX($AO$2:$AO$51&gt;=E102,0),0)),IF(E100="Pay Band 3 (15600-39100) - 7600",INDEX($AP$2:$AP$51,MATCH(TRUE,INDEX($AP$2:$AP$51&gt;=E102,0),0)),IF(E100="Pay Band 4 (37400-67000) - 8700",INDEX($AQ$2:$AQ$51,MATCH(TRUE,INDEX($AQ$2:$AQ$51&gt;=E102,0),0)),IF(E100="Pay Band 4 (37400-67000) - 8900",INDEX($AR$2:$AR$51,MATCH(TRUE,INDEX($AR$2:$AR$51&gt;=E102,0),0)),IF(E100="Pay Band 4 (37400-67000) - 10000",INDEX($AS$2:$AS$51,MATCH(TRUE,INDEX($AS$2:$AS$51&gt;=E102,0),0))))))))))))))))))))</f>
        <v>73300</v>
      </c>
      <c r="F103" s="573">
        <f>IF(E100="Pay Band 1 (5200-20200) -  1800",INDEX($X$2:$X$35,MATCH(TRUE,INDEX($X$2:$X$35&gt;=F102,0),0)),IF(E100="Pay Band 1 (5200-20200) -  1900",INDEX($Y$2:$Y$33,MATCH(TRUE,INDEX($Y$2:$Y$33&gt;=F102,0),0)),IF(E100="Pay Band 1 (5200-20200) -  2000",INDEX($Z$2:$Z$33,MATCH(TRUE,INDEX($Z$2:$Z$33&gt;=F102,0),0)),IF(E100="Pay Band 1 (5200-20200) -  2400",INDEX($AA$2:$AA$33,MATCH(TRUE,INDEX($AA$2:$AA$33&gt;=F102,0),0)),IF(E100="pay band 1 (5200-20200) - 2500",INDEX($AB$2:$AB$33,MATCH(TRUE,INDEX($AB$2:$AB$33&gt;=F102,0),0)),IF(E100="Pay Band 1 (5200-20200) -  2800",INDEX($AC$2:$AC$33,MATCH(TRUE,INDEX($AC$2:$AC$33&gt;=F102,0),0)),IF(E100="pay band 2 (5200-20200)-3500",INDEX($AE$2:$AE$33,MATCH(TRUE,INDEX($AE$2:$AE$33&gt;=F102,0),0)),IF(E100="Pay Band 2 (9300-34800) -  4200",INDEX($AF$2:$AF$33,MATCH(TRUE,INDEX($AF$2:$AF$33&gt;=F102,0),0)),IF(E100="pay band 2 (9300-34800) -  4400",INDEX($AH$2:$AH$33,MATCH(TRUE,INDEX($AH$2:$AH$33&gt;=F102,0),0)),IF(E100="Pay Band 2 (9300-34800) - 4600",INDEX($AJ$2:$AJ$35,MATCH(TRUE,INDEX($AJ$2:$AJ$35&gt;=F102,0),0)),IF(E100="Pay Band 2 (9300-34800)  - 4800",INDEX($AK$2:$AK$33,MATCH(TRUE,INDEX($AK$2:$AK$33&gt;=F102,0),0)),IF(F100="Pay Band 2 (9300-34800) -  5400",INDEX($AL$2:$AL$33,MATCH(TRUE,INDEX($AL$2:$AL$33&gt;=F102,0),0)),IF(F100="Pay Band 3 (15600-39100) - 5400",INDEX($AM$2:$AM$33,MATCH(TRUE,INDEX($AM$2:$AM$33&gt;=F102,0),0)),IF(F100="Pay Band 3 (15600-39100) - 6600",INDEX($AN$2:$AN$33,MATCH(TRUE,INDEX($AN$2:$AN$33&gt;=F102,0),0)),IF(F100="Pay Band 3 (15600-39100) - 7600",INDEX($AO$2:$AO$33,MATCH(TRUE,INDEX($AO$2:$AO$33&gt;=F102,0),0)),IF(F100="Pay Band 4 (37400-67000) - 8700",INDEX($AP$2:$AP$33,MATCH(TRUE,INDEX($AP$2:$AP$33&gt;=F102,0),0)),IF(F100="Pay Band 4 (37400-67000) - 8900",INDEX($AQ$2:$AQ$33,MATCH(TRUE,INDEX($AQ$2:$AQ$33&gt;=F102,0),0)),IF(F100="Pay Band 4 (37400-67000) - 10000",INDEX($AR$2:$AR$33,MATCH(TRUE,INDEX($AR$2:$AR$33&gt;=F102,0),0))))))))))))))))))))</f>
        <v>4200</v>
      </c>
    </row>
    <row r="105" spans="3:7" ht="16.2">
      <c r="C105" s="559" t="s">
        <v>2041</v>
      </c>
      <c r="D105" s="559"/>
      <c r="E105" s="570" t="s">
        <v>1857</v>
      </c>
      <c r="F105" s="577"/>
    </row>
    <row r="106" spans="3:7" ht="16.2">
      <c r="C106" s="559" t="s">
        <v>2058</v>
      </c>
      <c r="D106" s="559"/>
      <c r="E106" s="563">
        <f>E103+G106</f>
        <v>75500</v>
      </c>
      <c r="F106" s="577">
        <f>E103*3/100</f>
        <v>2199</v>
      </c>
      <c r="G106" s="572">
        <f>ROUND(F106,-2)</f>
        <v>2200</v>
      </c>
    </row>
    <row r="107" spans="3:7" ht="16.2">
      <c r="C107" s="559" t="s">
        <v>2043</v>
      </c>
      <c r="D107" s="559"/>
      <c r="E107" s="563">
        <f>E106</f>
        <v>75500</v>
      </c>
      <c r="F107" s="577">
        <f>E104+F106</f>
        <v>2199</v>
      </c>
    </row>
    <row r="108" spans="3:7" ht="16.2">
      <c r="C108" s="559" t="s">
        <v>2044</v>
      </c>
      <c r="D108" s="559"/>
      <c r="E108" s="563">
        <f>IF(E105="Pay Band 1 (5200-20200) -  1800",INDEX($Y$2:$Y$51,MATCH(TRUE,INDEX($Y$2:$Y$51&gt;=E107,0),0)),IF(E105="Pay Band 1 (5200-20200) -  1900",INDEX($Z$2:$Z$51,MATCH(TRUE,INDEX($Z$2:$Z$51&gt;=E107,0),0)),IF(E105="Pay Band 1 (5200-20200) -  2000",INDEX($AA$2:$AA$51,MATCH(TRUE,INDEX($AA$2:$AA$51&gt;=E107,0),0)),IF(E105="Pay Band 1 (5200-20200) - 2400",INDEX($AB$2:$AB$51,MATCH(TRUE,INDEX($AB$2:$AB$51&gt;=E107,0),0)),IF(E105="pay band 1 (5200-20200) - 2500",INDEX($AC$2:$AC$51,MATCH(TRUE,INDEX($AC$2:$AC$51&gt;=E107,0),0)),IF(E105="Pay Band 1 (5200-20200) -  2800",INDEX($AD$2:$AD$51,MATCH(TRUE,INDEX($AD$2:$AD$51&gt;=E107,0),0)),IF(E105="Pay Band 1 (5200-20200) - 3500",INDEX($AF$2:$AF$51,MATCH(TRUE,INDEX($AF$2:$AF$51&gt;=E107,0),0)),IF(E105="Pay Band 2 (9300-34800) -  4200",INDEX($AH$2:$AH$51,MATCH(TRUE,INDEX($AH$2:$AH$51&gt;=E107,0),0)),IF(E105="pay band 2 (9300-34800) -  4400",INDEX($AI$2:$AI$51,MATCH(TRUE,INDEX($AI$2:$AI$51&gt;=E107,0),0)),IF(E105="Pay Band 2 (9300-34800) - 4600",INDEX($AK$2:$AK$51,MATCH(TRUE,INDEX($AK$2:$AK$51&gt;=E107,0),0)),IF(E105="Pay Band 2 (9300-34800)  - 4800",INDEX($AL$2:$AL$51,MATCH(TRUE,INDEX($AL$2:$AL$51&gt;=E107,0),0)),IF(E105="Pay Band 2 (9300-34800) -  5400",INDEX($AM$2:$AM$51,MATCH(TRUE,INDEX($AM$2:$AM$51&gt;=E107,0),0)),IF(E105="Pay Band 3 (15600-39100) - 5400",INDEX($AN$2:$AN$51,MATCH(TRUE,INDEX($AN$2:$AN$51&gt;=E107,0),0)),IF(E105="Pay Band 3 (15600-39100) - 6600",INDEX($AO$2:$AO$51,MATCH(TRUE,INDEX($AO$2:$AO$51&gt;=E107,0),0)),IF(E105="Pay Band 3 (15600-39100) - 7600",INDEX($AP$2:$AP$51,MATCH(TRUE,INDEX($AP$2:$AP$51&gt;=E107,0),0)),IF(E105="Pay Band 4 (37400-67000) - 8700",INDEX($AQ$2:$AQ$51,MATCH(TRUE,INDEX($AQ$2:$AQ$51&gt;=E107,0),0)),IF(E105="Pay Band 4 (37400-67000) - 8900",INDEX($AR$2:$AR$51,MATCH(TRUE,INDEX($AR$2:$AR$51&gt;=E107,0),0)),IF(E105="Pay Band 4 (37400-67000) - 10000",INDEX($AS$2:$AS$51,MATCH(TRUE,INDEX($AS$2:$AS$51&gt;=E107,0),0))))))))))))))))))))</f>
        <v>75500</v>
      </c>
      <c r="F108" s="573">
        <f>IF(E105="Pay Band 1 (5200-20200) -  1800",INDEX($X$2:$X$35,MATCH(TRUE,INDEX($X$2:$X$35&gt;=F107,0),0)),IF(E105="Pay Band 1 (5200-20200) -  1900",INDEX($Y$2:$Y$33,MATCH(TRUE,INDEX($Y$2:$Y$33&gt;=F107,0),0)),IF(E105="Pay Band 1 (5200-20200) -  2000",INDEX($Z$2:$Z$33,MATCH(TRUE,INDEX($Z$2:$Z$33&gt;=F107,0),0)),IF(E105="Pay Band 1 (5200-20200) -  2400",INDEX($AA$2:$AA$33,MATCH(TRUE,INDEX($AA$2:$AA$33&gt;=F107,0),0)),IF(E105="pay band 1 (5200-20200) - 2500",INDEX($AB$2:$AB$33,MATCH(TRUE,INDEX($AB$2:$AB$33&gt;=F107,0),0)),IF(E105="Pay Band 1 (5200-20200) -  2800",INDEX($AC$2:$AC$33,MATCH(TRUE,INDEX($AC$2:$AC$33&gt;=F107,0),0)),IF(E105="pay band 2 (5200-20200)-3500",INDEX($AE$2:$AE$33,MATCH(TRUE,INDEX($AE$2:$AE$33&gt;=F107,0),0)),IF(E105="Pay Band 2 (9300-34800) -  4200",INDEX($AF$2:$AF$33,MATCH(TRUE,INDEX($AF$2:$AF$33&gt;=F107,0),0)),IF(E105="pay band 2 (9300-34800) -  4400",INDEX($AH$2:$AH$33,MATCH(TRUE,INDEX($AH$2:$AH$33&gt;=F107,0),0)),IF(E105="Pay Band 2 (9300-34800) - 4600",INDEX($AJ$2:$AJ$35,MATCH(TRUE,INDEX($AJ$2:$AJ$35&gt;=F107,0),0)),IF(E105="Pay Band 2 (9300-34800)  - 4800",INDEX($AK$2:$AK$33,MATCH(TRUE,INDEX($AK$2:$AK$33&gt;=F107,0),0)),IF(F105="Pay Band 2 (9300-34800) -  5400",INDEX($AL$2:$AL$33,MATCH(TRUE,INDEX($AL$2:$AL$33&gt;=F107,0),0)),IF(F105="Pay Band 3 (15600-39100) - 5400",INDEX($AM$2:$AM$33,MATCH(TRUE,INDEX($AM$2:$AM$33&gt;=F107,0),0)),IF(F105="Pay Band 3 (15600-39100) - 6600",INDEX($AN$2:$AN$33,MATCH(TRUE,INDEX($AN$2:$AN$33&gt;=F107,0),0)),IF(F105="Pay Band 3 (15600-39100) - 7600",INDEX($AO$2:$AO$33,MATCH(TRUE,INDEX($AO$2:$AO$33&gt;=F107,0),0)),IF(F105="Pay Band 4 (37400-67000) - 8700",INDEX($AP$2:$AP$33,MATCH(TRUE,INDEX($AP$2:$AP$33&gt;=F107,0),0)),IF(F105="Pay Band 4 (37400-67000) - 8900",INDEX($AQ$2:$AQ$33,MATCH(TRUE,INDEX($AQ$2:$AQ$33&gt;=F107,0),0)),IF(F105="Pay Band 4 (37400-67000) - 10000",INDEX($AR$2:$AR$33,MATCH(TRUE,INDEX($AR$2:$AR$33&gt;=F107,0),0))))))))))))))))))))</f>
        <v>4200</v>
      </c>
    </row>
    <row r="110" spans="3:7" ht="16.2">
      <c r="C110" s="559" t="s">
        <v>2041</v>
      </c>
      <c r="D110" s="559"/>
      <c r="E110" s="570" t="s">
        <v>1857</v>
      </c>
      <c r="F110" s="577"/>
    </row>
    <row r="111" spans="3:7" ht="16.2">
      <c r="C111" s="559" t="s">
        <v>2059</v>
      </c>
      <c r="D111" s="559"/>
      <c r="E111" s="563">
        <f>E108+G111</f>
        <v>77800</v>
      </c>
      <c r="F111" s="577">
        <f>E108*3/100</f>
        <v>2265</v>
      </c>
      <c r="G111" s="572">
        <f>ROUND(F111,-2)</f>
        <v>2300</v>
      </c>
    </row>
    <row r="112" spans="3:7" ht="16.2">
      <c r="C112" s="559" t="s">
        <v>2043</v>
      </c>
      <c r="D112" s="559"/>
      <c r="E112" s="563">
        <f>E111</f>
        <v>77800</v>
      </c>
      <c r="F112" s="577">
        <f>E109+F111</f>
        <v>2265</v>
      </c>
    </row>
    <row r="113" spans="3:7" ht="16.2">
      <c r="C113" s="559" t="s">
        <v>2044</v>
      </c>
      <c r="D113" s="559"/>
      <c r="E113" s="563">
        <f>IF(E110="Pay Band 1 (5200-20200) -  1800",INDEX($Y$2:$Y$51,MATCH(TRUE,INDEX($Y$2:$Y$51&gt;=E112,0),0)),IF(E110="Pay Band 1 (5200-20200) -  1900",INDEX($Z$2:$Z$51,MATCH(TRUE,INDEX($Z$2:$Z$51&gt;=E112,0),0)),IF(E110="Pay Band 1 (5200-20200) -  2000",INDEX($AA$2:$AA$51,MATCH(TRUE,INDEX($AA$2:$AA$51&gt;=E112,0),0)),IF(E110="Pay Band 1 (5200-20200) - 2400",INDEX($AB$2:$AB$51,MATCH(TRUE,INDEX($AB$2:$AB$51&gt;=E112,0),0)),IF(E110="pay band 1 (5200-20200) - 2500",INDEX($AC$2:$AC$51,MATCH(TRUE,INDEX($AC$2:$AC$51&gt;=E112,0),0)),IF(E110="Pay Band 1 (5200-20200) -  2800",INDEX($AD$2:$AD$51,MATCH(TRUE,INDEX($AD$2:$AD$51&gt;=E112,0),0)),IF(E110="Pay Band 1 (5200-20200) - 3500",INDEX($AF$2:$AF$51,MATCH(TRUE,INDEX($AF$2:$AF$51&gt;=E112,0),0)),IF(E110="Pay Band 2 (9300-34800) -  4200",INDEX($AH$2:$AH$51,MATCH(TRUE,INDEX($AH$2:$AH$51&gt;=E112,0),0)),IF(E110="pay band 2 (9300-34800) -  4400",INDEX($AI$2:$AI$51,MATCH(TRUE,INDEX($AI$2:$AI$51&gt;=E112,0),0)),IF(E110="Pay Band 2 (9300-34800) - 4600",INDEX($AK$2:$AK$51,MATCH(TRUE,INDEX($AK$2:$AK$51&gt;=E112,0),0)),IF(E110="Pay Band 2 (9300-34800)  - 4800",INDEX($AL$2:$AL$51,MATCH(TRUE,INDEX($AL$2:$AL$51&gt;=E112,0),0)),IF(E110="Pay Band 2 (9300-34800) -  5400",INDEX($AM$2:$AM$51,MATCH(TRUE,INDEX($AM$2:$AM$51&gt;=E112,0),0)),IF(E110="Pay Band 3 (15600-39100) - 5400",INDEX($AN$2:$AN$51,MATCH(TRUE,INDEX($AN$2:$AN$51&gt;=E112,0),0)),IF(E110="Pay Band 3 (15600-39100) - 6600",INDEX($AO$2:$AO$51,MATCH(TRUE,INDEX($AO$2:$AO$51&gt;=E112,0),0)),IF(E110="Pay Band 3 (15600-39100) - 7600",INDEX($AP$2:$AP$51,MATCH(TRUE,INDEX($AP$2:$AP$51&gt;=E112,0),0)),IF(E110="Pay Band 4 (37400-67000) - 8700",INDEX($AQ$2:$AQ$51,MATCH(TRUE,INDEX($AQ$2:$AQ$51&gt;=E112,0),0)),IF(E110="Pay Band 4 (37400-67000) - 8900",INDEX($AR$2:$AR$51,MATCH(TRUE,INDEX($AR$2:$AR$51&gt;=E112,0),0)),IF(E110="Pay Band 4 (37400-67000) - 10000",INDEX($AS$2:$AS$51,MATCH(TRUE,INDEX($AS$2:$AS$51&gt;=E112,0),0))))))))))))))))))))</f>
        <v>77800</v>
      </c>
      <c r="F113" s="573">
        <f>IF(E110="Pay Band 1 (5200-20200) -  1800",INDEX($X$2:$X$35,MATCH(TRUE,INDEX($X$2:$X$35&gt;=F112,0),0)),IF(E110="Pay Band 1 (5200-20200) -  1900",INDEX($Y$2:$Y$33,MATCH(TRUE,INDEX($Y$2:$Y$33&gt;=F112,0),0)),IF(E110="Pay Band 1 (5200-20200) -  2000",INDEX($Z$2:$Z$33,MATCH(TRUE,INDEX($Z$2:$Z$33&gt;=F112,0),0)),IF(E110="Pay Band 1 (5200-20200) -  2400",INDEX($AA$2:$AA$33,MATCH(TRUE,INDEX($AA$2:$AA$33&gt;=F112,0),0)),IF(E110="pay band 1 (5200-20200) - 2500",INDEX($AB$2:$AB$33,MATCH(TRUE,INDEX($AB$2:$AB$33&gt;=F112,0),0)),IF(E110="Pay Band 1 (5200-20200) -  2800",INDEX($AC$2:$AC$33,MATCH(TRUE,INDEX($AC$2:$AC$33&gt;=F112,0),0)),IF(E110="pay band 2 (5200-20200)-3500",INDEX($AE$2:$AE$33,MATCH(TRUE,INDEX($AE$2:$AE$33&gt;=F112,0),0)),IF(E110="Pay Band 2 (9300-34800) -  4200",INDEX($AF$2:$AF$33,MATCH(TRUE,INDEX($AF$2:$AF$33&gt;=F112,0),0)),IF(E110="pay band 2 (9300-34800) -  4400",INDEX($AH$2:$AH$33,MATCH(TRUE,INDEX($AH$2:$AH$33&gt;=F112,0),0)),IF(E110="Pay Band 2 (9300-34800) - 4600",INDEX($AJ$2:$AJ$35,MATCH(TRUE,INDEX($AJ$2:$AJ$35&gt;=F112,0),0)),IF(E110="Pay Band 2 (9300-34800)  - 4800",INDEX($AK$2:$AK$33,MATCH(TRUE,INDEX($AK$2:$AK$33&gt;=F112,0),0)),IF(F110="Pay Band 2 (9300-34800) -  5400",INDEX($AL$2:$AL$33,MATCH(TRUE,INDEX($AL$2:$AL$33&gt;=F112,0),0)),IF(F110="Pay Band 3 (15600-39100) - 5400",INDEX($AM$2:$AM$33,MATCH(TRUE,INDEX($AM$2:$AM$33&gt;=F112,0),0)),IF(F110="Pay Band 3 (15600-39100) - 6600",INDEX($AN$2:$AN$33,MATCH(TRUE,INDEX($AN$2:$AN$33&gt;=F112,0),0)),IF(F110="Pay Band 3 (15600-39100) - 7600",INDEX($AO$2:$AO$33,MATCH(TRUE,INDEX($AO$2:$AO$33&gt;=F112,0),0)),IF(F110="Pay Band 4 (37400-67000) - 8700",INDEX($AP$2:$AP$33,MATCH(TRUE,INDEX($AP$2:$AP$33&gt;=F112,0),0)),IF(F110="Pay Band 4 (37400-67000) - 8900",INDEX($AQ$2:$AQ$33,MATCH(TRUE,INDEX($AQ$2:$AQ$33&gt;=F112,0),0)),IF(F110="Pay Band 4 (37400-67000) - 10000",INDEX($AR$2:$AR$33,MATCH(TRUE,INDEX($AR$2:$AR$33&gt;=F112,0),0))))))))))))))))))))</f>
        <v>4200</v>
      </c>
    </row>
    <row r="115" spans="3:7" ht="16.2">
      <c r="C115" s="559" t="s">
        <v>2041</v>
      </c>
      <c r="D115" s="559"/>
      <c r="E115" s="570" t="s">
        <v>1857</v>
      </c>
      <c r="F115" s="577"/>
    </row>
    <row r="116" spans="3:7" ht="16.2">
      <c r="C116" s="559" t="s">
        <v>2060</v>
      </c>
      <c r="D116" s="559"/>
      <c r="E116" s="563">
        <f>E113+G116</f>
        <v>80100</v>
      </c>
      <c r="F116" s="577">
        <f>E113*3/100</f>
        <v>2334</v>
      </c>
      <c r="G116" s="572">
        <f>ROUND(F116,-2)</f>
        <v>2300</v>
      </c>
    </row>
    <row r="117" spans="3:7" ht="16.2">
      <c r="C117" s="559" t="s">
        <v>2043</v>
      </c>
      <c r="D117" s="559"/>
      <c r="E117" s="563">
        <f>E116</f>
        <v>80100</v>
      </c>
      <c r="F117" s="577">
        <f>E114+F116</f>
        <v>2334</v>
      </c>
    </row>
    <row r="118" spans="3:7" ht="16.2">
      <c r="C118" s="559" t="s">
        <v>2044</v>
      </c>
      <c r="D118" s="559"/>
      <c r="E118" s="563">
        <f>IF(E115="Pay Band 1 (5200-20200) -  1800",INDEX($Y$2:$Y$51,MATCH(TRUE,INDEX($Y$2:$Y$51&gt;=E117,0),0)),IF(E115="Pay Band 1 (5200-20200) -  1900",INDEX($Z$2:$Z$51,MATCH(TRUE,INDEX($Z$2:$Z$51&gt;=E117,0),0)),IF(E115="Pay Band 1 (5200-20200) -  2000",INDEX($AA$2:$AA$51,MATCH(TRUE,INDEX($AA$2:$AA$51&gt;=E117,0),0)),IF(E115="Pay Band 1 (5200-20200) - 2400",INDEX($AB$2:$AB$51,MATCH(TRUE,INDEX($AB$2:$AB$51&gt;=E117,0),0)),IF(E115="pay band 1 (5200-20200) - 2500",INDEX($AC$2:$AC$51,MATCH(TRUE,INDEX($AC$2:$AC$51&gt;=E117,0),0)),IF(E115="Pay Band 1 (5200-20200) -  2800",INDEX($AD$2:$AD$51,MATCH(TRUE,INDEX($AD$2:$AD$51&gt;=E117,0),0)),IF(E115="Pay Band 1 (5200-20200) - 3500",INDEX($AF$2:$AF$51,MATCH(TRUE,INDEX($AF$2:$AF$51&gt;=E117,0),0)),IF(E115="Pay Band 2 (9300-34800) -  4200",INDEX($AH$2:$AH$51,MATCH(TRUE,INDEX($AH$2:$AH$51&gt;=E117,0),0)),IF(E115="pay band 2 (9300-34800) -  4400",INDEX($AI$2:$AI$51,MATCH(TRUE,INDEX($AI$2:$AI$51&gt;=E117,0),0)),IF(E115="Pay Band 2 (9300-34800) - 4600",INDEX($AK$2:$AK$51,MATCH(TRUE,INDEX($AK$2:$AK$51&gt;=E117,0),0)),IF(E115="Pay Band 2 (9300-34800)  - 4800",INDEX($AL$2:$AL$51,MATCH(TRUE,INDEX($AL$2:$AL$51&gt;=E117,0),0)),IF(E115="Pay Band 2 (9300-34800) -  5400",INDEX($AM$2:$AM$51,MATCH(TRUE,INDEX($AM$2:$AM$51&gt;=E117,0),0)),IF(E115="Pay Band 3 (15600-39100) - 5400",INDEX($AN$2:$AN$51,MATCH(TRUE,INDEX($AN$2:$AN$51&gt;=E117,0),0)),IF(E115="Pay Band 3 (15600-39100) - 6600",INDEX($AO$2:$AO$51,MATCH(TRUE,INDEX($AO$2:$AO$51&gt;=E117,0),0)),IF(E115="Pay Band 3 (15600-39100) - 7600",INDEX($AP$2:$AP$51,MATCH(TRUE,INDEX($AP$2:$AP$51&gt;=E117,0),0)),IF(E115="Pay Band 4 (37400-67000) - 8700",INDEX($AQ$2:$AQ$51,MATCH(TRUE,INDEX($AQ$2:$AQ$51&gt;=E117,0),0)),IF(E115="Pay Band 4 (37400-67000) - 8900",INDEX($AR$2:$AR$51,MATCH(TRUE,INDEX($AR$2:$AR$51&gt;=E117,0),0)),IF(E115="Pay Band 4 (37400-67000) - 10000",INDEX($AS$2:$AS$51,MATCH(TRUE,INDEX($AS$2:$AS$51&gt;=E117,0),0))))))))))))))))))))</f>
        <v>80100</v>
      </c>
      <c r="F118" s="573">
        <f>IF(E115="Pay Band 1 (5200-20200) -  1800",INDEX($X$2:$X$35,MATCH(TRUE,INDEX($X$2:$X$35&gt;=F117,0),0)),IF(E115="Pay Band 1 (5200-20200) -  1900",INDEX($Y$2:$Y$33,MATCH(TRUE,INDEX($Y$2:$Y$33&gt;=F117,0),0)),IF(E115="Pay Band 1 (5200-20200) -  2000",INDEX($Z$2:$Z$33,MATCH(TRUE,INDEX($Z$2:$Z$33&gt;=F117,0),0)),IF(E115="Pay Band 1 (5200-20200) -  2400",INDEX($AA$2:$AA$33,MATCH(TRUE,INDEX($AA$2:$AA$33&gt;=F117,0),0)),IF(E115="pay band 1 (5200-20200) - 2500",INDEX($AB$2:$AB$33,MATCH(TRUE,INDEX($AB$2:$AB$33&gt;=F117,0),0)),IF(E115="Pay Band 1 (5200-20200) -  2800",INDEX($AC$2:$AC$33,MATCH(TRUE,INDEX($AC$2:$AC$33&gt;=F117,0),0)),IF(E115="pay band 2 (5200-20200)-3500",INDEX($AE$2:$AE$33,MATCH(TRUE,INDEX($AE$2:$AE$33&gt;=F117,0),0)),IF(E115="Pay Band 2 (9300-34800) -  4200",INDEX($AF$2:$AF$33,MATCH(TRUE,INDEX($AF$2:$AF$33&gt;=F117,0),0)),IF(E115="pay band 2 (9300-34800) -  4400",INDEX($AH$2:$AH$33,MATCH(TRUE,INDEX($AH$2:$AH$33&gt;=F117,0),0)),IF(E115="Pay Band 2 (9300-34800) - 4600",INDEX($AJ$2:$AJ$35,MATCH(TRUE,INDEX($AJ$2:$AJ$35&gt;=F117,0),0)),IF(E115="Pay Band 2 (9300-34800)  - 4800",INDEX($AK$2:$AK$33,MATCH(TRUE,INDEX($AK$2:$AK$33&gt;=F117,0),0)),IF(F115="Pay Band 2 (9300-34800) -  5400",INDEX($AL$2:$AL$33,MATCH(TRUE,INDEX($AL$2:$AL$33&gt;=F117,0),0)),IF(F115="Pay Band 3 (15600-39100) - 5400",INDEX($AM$2:$AM$33,MATCH(TRUE,INDEX($AM$2:$AM$33&gt;=F117,0),0)),IF(F115="Pay Band 3 (15600-39100) - 6600",INDEX($AN$2:$AN$33,MATCH(TRUE,INDEX($AN$2:$AN$33&gt;=F117,0),0)),IF(F115="Pay Band 3 (15600-39100) - 7600",INDEX($AO$2:$AO$33,MATCH(TRUE,INDEX($AO$2:$AO$33&gt;=F117,0),0)),IF(F115="Pay Band 4 (37400-67000) - 8700",INDEX($AP$2:$AP$33,MATCH(TRUE,INDEX($AP$2:$AP$33&gt;=F117,0),0)),IF(F115="Pay Band 4 (37400-67000) - 8900",INDEX($AQ$2:$AQ$33,MATCH(TRUE,INDEX($AQ$2:$AQ$33&gt;=F117,0),0)),IF(F115="Pay Band 4 (37400-67000) - 10000",INDEX($AR$2:$AR$33,MATCH(TRUE,INDEX($AR$2:$AR$33&gt;=F117,0),0))))))))))))))))))))</f>
        <v>4200</v>
      </c>
    </row>
    <row r="120" spans="3:7" ht="16.2">
      <c r="C120" s="559" t="s">
        <v>2041</v>
      </c>
      <c r="D120" s="559"/>
      <c r="E120" s="570" t="s">
        <v>1857</v>
      </c>
      <c r="F120" s="577"/>
    </row>
    <row r="121" spans="3:7" ht="16.2">
      <c r="C121" s="559" t="s">
        <v>2061</v>
      </c>
      <c r="D121" s="559"/>
      <c r="E121" s="563">
        <f>E118+G121</f>
        <v>82500</v>
      </c>
      <c r="F121" s="577">
        <f>E118*3/100</f>
        <v>2403</v>
      </c>
      <c r="G121" s="572">
        <f>ROUND(F121,-2)</f>
        <v>2400</v>
      </c>
    </row>
    <row r="122" spans="3:7" ht="16.2">
      <c r="C122" s="559" t="s">
        <v>2043</v>
      </c>
      <c r="D122" s="559"/>
      <c r="E122" s="563">
        <f>E121</f>
        <v>82500</v>
      </c>
      <c r="F122" s="577">
        <f>E119+F121</f>
        <v>2403</v>
      </c>
    </row>
    <row r="123" spans="3:7" ht="16.2">
      <c r="C123" s="559" t="s">
        <v>2044</v>
      </c>
      <c r="D123" s="559"/>
      <c r="E123" s="563">
        <f>IF(E120="Pay Band 1 (5200-20200) -  1800",INDEX($Y$2:$Y$51,MATCH(TRUE,INDEX($Y$2:$Y$51&gt;=E122,0),0)),IF(E120="Pay Band 1 (5200-20200) -  1900",INDEX($Z$2:$Z$51,MATCH(TRUE,INDEX($Z$2:$Z$51&gt;=E122,0),0)),IF(E120="Pay Band 1 (5200-20200) -  2000",INDEX($AA$2:$AA$51,MATCH(TRUE,INDEX($AA$2:$AA$51&gt;=E122,0),0)),IF(E120="Pay Band 1 (5200-20200) - 2400",INDEX($AB$2:$AB$51,MATCH(TRUE,INDEX($AB$2:$AB$51&gt;=E122,0),0)),IF(E120="pay band 1 (5200-20200) - 2500",INDEX($AC$2:$AC$51,MATCH(TRUE,INDEX($AC$2:$AC$51&gt;=E122,0),0)),IF(E120="Pay Band 1 (5200-20200) -  2800",INDEX($AD$2:$AD$51,MATCH(TRUE,INDEX($AD$2:$AD$51&gt;=E122,0),0)),IF(E120="Pay Band 1 (5200-20200) - 3500",INDEX($AF$2:$AF$51,MATCH(TRUE,INDEX($AF$2:$AF$51&gt;=E122,0),0)),IF(E120="Pay Band 2 (9300-34800) -  4200",INDEX($AH$2:$AH$51,MATCH(TRUE,INDEX($AH$2:$AH$51&gt;=E122,0),0)),IF(E120="pay band 2 (9300-34800) -  4400",INDEX($AI$2:$AI$51,MATCH(TRUE,INDEX($AI$2:$AI$51&gt;=E122,0),0)),IF(E120="Pay Band 2 (9300-34800) - 4600",INDEX($AK$2:$AK$51,MATCH(TRUE,INDEX($AK$2:$AK$51&gt;=E122,0),0)),IF(E120="Pay Band 2 (9300-34800)  - 4800",INDEX($AL$2:$AL$51,MATCH(TRUE,INDEX($AL$2:$AL$51&gt;=E122,0),0)),IF(E120="Pay Band 2 (9300-34800) -  5400",INDEX($AM$2:$AM$51,MATCH(TRUE,INDEX($AM$2:$AM$51&gt;=E122,0),0)),IF(E120="Pay Band 3 (15600-39100) - 5400",INDEX($AN$2:$AN$51,MATCH(TRUE,INDEX($AN$2:$AN$51&gt;=E122,0),0)),IF(E120="Pay Band 3 (15600-39100) - 6600",INDEX($AO$2:$AO$51,MATCH(TRUE,INDEX($AO$2:$AO$51&gt;=E122,0),0)),IF(E120="Pay Band 3 (15600-39100) - 7600",INDEX($AP$2:$AP$51,MATCH(TRUE,INDEX($AP$2:$AP$51&gt;=E122,0),0)),IF(E120="Pay Band 4 (37400-67000) - 8700",INDEX($AQ$2:$AQ$51,MATCH(TRUE,INDEX($AQ$2:$AQ$51&gt;=E122,0),0)),IF(E120="Pay Band 4 (37400-67000) - 8900",INDEX($AR$2:$AR$51,MATCH(TRUE,INDEX($AR$2:$AR$51&gt;=E122,0),0)),IF(E120="Pay Band 4 (37400-67000) - 10000",INDEX($AS$2:$AS$51,MATCH(TRUE,INDEX($AS$2:$AS$51&gt;=E122,0),0))))))))))))))))))))</f>
        <v>82500</v>
      </c>
      <c r="F123" s="573">
        <f>IF(E120="Pay Band 1 (5200-20200) -  1800",INDEX($X$2:$X$35,MATCH(TRUE,INDEX($X$2:$X$35&gt;=F122,0),0)),IF(E120="Pay Band 1 (5200-20200) -  1900",INDEX($Y$2:$Y$33,MATCH(TRUE,INDEX($Y$2:$Y$33&gt;=F122,0),0)),IF(E120="Pay Band 1 (5200-20200) -  2000",INDEX($Z$2:$Z$33,MATCH(TRUE,INDEX($Z$2:$Z$33&gt;=F122,0),0)),IF(E120="Pay Band 1 (5200-20200) -  2400",INDEX($AA$2:$AA$33,MATCH(TRUE,INDEX($AA$2:$AA$33&gt;=F122,0),0)),IF(E120="pay band 1 (5200-20200) - 2500",INDEX($AB$2:$AB$33,MATCH(TRUE,INDEX($AB$2:$AB$33&gt;=F122,0),0)),IF(E120="Pay Band 1 (5200-20200) -  2800",INDEX($AC$2:$AC$33,MATCH(TRUE,INDEX($AC$2:$AC$33&gt;=F122,0),0)),IF(E120="pay band 2 (5200-20200)-3500",INDEX($AE$2:$AE$33,MATCH(TRUE,INDEX($AE$2:$AE$33&gt;=F122,0),0)),IF(E120="Pay Band 2 (9300-34800) -  4200",INDEX($AF$2:$AF$33,MATCH(TRUE,INDEX($AF$2:$AF$33&gt;=F122,0),0)),IF(E120="pay band 2 (9300-34800) -  4400",INDEX($AH$2:$AH$33,MATCH(TRUE,INDEX($AH$2:$AH$33&gt;=F122,0),0)),IF(E120="Pay Band 2 (9300-34800) - 4600",INDEX($AJ$2:$AJ$35,MATCH(TRUE,INDEX($AJ$2:$AJ$35&gt;=F122,0),0)),IF(E120="Pay Band 2 (9300-34800)  - 4800",INDEX($AK$2:$AK$33,MATCH(TRUE,INDEX($AK$2:$AK$33&gt;=F122,0),0)),IF(F120="Pay Band 2 (9300-34800) -  5400",INDEX($AL$2:$AL$33,MATCH(TRUE,INDEX($AL$2:$AL$33&gt;=F122,0),0)),IF(F120="Pay Band 3 (15600-39100) - 5400",INDEX($AM$2:$AM$33,MATCH(TRUE,INDEX($AM$2:$AM$33&gt;=F122,0),0)),IF(F120="Pay Band 3 (15600-39100) - 6600",INDEX($AN$2:$AN$33,MATCH(TRUE,INDEX($AN$2:$AN$33&gt;=F122,0),0)),IF(F120="Pay Band 3 (15600-39100) - 7600",INDEX($AO$2:$AO$33,MATCH(TRUE,INDEX($AO$2:$AO$33&gt;=F122,0),0)),IF(F120="Pay Band 4 (37400-67000) - 8700",INDEX($AP$2:$AP$33,MATCH(TRUE,INDEX($AP$2:$AP$33&gt;=F122,0),0)),IF(F120="Pay Band 4 (37400-67000) - 8900",INDEX($AQ$2:$AQ$33,MATCH(TRUE,INDEX($AQ$2:$AQ$33&gt;=F122,0),0)),IF(F120="Pay Band 4 (37400-67000) - 10000",INDEX($AR$2:$AR$33,MATCH(TRUE,INDEX($AR$2:$AR$33&gt;=F122,0),0))))))))))))))))))))</f>
        <v>4200</v>
      </c>
    </row>
    <row r="125" spans="3:7" ht="16.2">
      <c r="C125" s="559" t="s">
        <v>2041</v>
      </c>
      <c r="D125" s="559"/>
      <c r="E125" s="570" t="s">
        <v>1869</v>
      </c>
      <c r="F125" s="577"/>
    </row>
    <row r="126" spans="3:7" ht="16.2">
      <c r="C126" s="559" t="s">
        <v>2062</v>
      </c>
      <c r="D126" s="559"/>
      <c r="E126" s="563">
        <f>E123+G126</f>
        <v>85000</v>
      </c>
      <c r="F126" s="577">
        <f>E123*3/100</f>
        <v>2475</v>
      </c>
      <c r="G126" s="572">
        <f>ROUND(F126,-2)</f>
        <v>2500</v>
      </c>
    </row>
    <row r="127" spans="3:7" ht="16.2">
      <c r="C127" s="559" t="s">
        <v>2043</v>
      </c>
      <c r="D127" s="559"/>
      <c r="E127" s="563">
        <f>E126</f>
        <v>85000</v>
      </c>
      <c r="F127" s="577">
        <f>E124+F126</f>
        <v>2475</v>
      </c>
    </row>
    <row r="128" spans="3:7" ht="16.2">
      <c r="C128" s="559" t="s">
        <v>2044</v>
      </c>
      <c r="D128" s="559"/>
      <c r="E128" s="563">
        <f>IF(E125="Pay Band 1 (5200-20200) -  1800",INDEX($Y$2:$Y$51,MATCH(TRUE,INDEX($Y$2:$Y$51&gt;=E127,0),0)),IF(E125="Pay Band 1 (5200-20200) -  1900",INDEX($Z$2:$Z$51,MATCH(TRUE,INDEX($Z$2:$Z$51&gt;=E127,0),0)),IF(E125="Pay Band 1 (5200-20200) -  2000",INDEX($AA$2:$AA$51,MATCH(TRUE,INDEX($AA$2:$AA$51&gt;=E127,0),0)),IF(E125="Pay Band 1 (5200-20200) - 2400",INDEX($AB$2:$AB$51,MATCH(TRUE,INDEX($AB$2:$AB$51&gt;=E127,0),0)),IF(E125="pay band 1 (5200-20200) - 2500",INDEX($AC$2:$AC$51,MATCH(TRUE,INDEX($AC$2:$AC$51&gt;=E127,0),0)),IF(E125="Pay Band 1 (5200-20200) -  2800",INDEX($AD$2:$AD$51,MATCH(TRUE,INDEX($AD$2:$AD$51&gt;=E127,0),0)),IF(E125="Pay Band 1 (5200-20200) - 3500",INDEX($AF$2:$AF$51,MATCH(TRUE,INDEX($AF$2:$AF$51&gt;=E127,0),0)),IF(E125="Pay Band 2 (9300-34800) -  4200",INDEX($AH$2:$AH$51,MATCH(TRUE,INDEX($AH$2:$AH$51&gt;=E127,0),0)),IF(E125="pay band 2 (9300-34800) -  4400",INDEX($AI$2:$AI$51,MATCH(TRUE,INDEX($AI$2:$AI$51&gt;=E127,0),0)),IF(E125="Pay Band 2 (9300-34800) - 4600",INDEX($AK$2:$AK$51,MATCH(TRUE,INDEX($AK$2:$AK$51&gt;=E127,0),0)),IF(E125="Pay Band 2 (9300-34800)  - 4800",INDEX($AL$2:$AL$51,MATCH(TRUE,INDEX($AL$2:$AL$51&gt;=E127,0),0)),IF(E125="Pay Band 2 (9300-34800) -  5400",INDEX($AM$2:$AM$51,MATCH(TRUE,INDEX($AM$2:$AM$51&gt;=E127,0),0)),IF(E125="Pay Band 3 (15600-39100) - 5400",INDEX($AN$2:$AN$51,MATCH(TRUE,INDEX($AN$2:$AN$51&gt;=E127,0),0)),IF(E125="Pay Band 3 (15600-39100) - 6600",INDEX($AO$2:$AO$51,MATCH(TRUE,INDEX($AO$2:$AO$51&gt;=E127,0),0)),IF(E125="Pay Band 3 (15600-39100) - 7600",INDEX($AP$2:$AP$51,MATCH(TRUE,INDEX($AP$2:$AP$51&gt;=E127,0),0)),IF(E125="Pay Band 4 (37400-67000) - 8700",INDEX($AQ$2:$AQ$51,MATCH(TRUE,INDEX($AQ$2:$AQ$51&gt;=E127,0),0)),IF(E125="Pay Band 4 (37400-67000) - 8900",INDEX($AR$2:$AR$51,MATCH(TRUE,INDEX($AR$2:$AR$51&gt;=E127,0),0)),IF(E125="Pay Band 4 (37400-67000) - 10000",INDEX($AS$2:$AS$51,MATCH(TRUE,INDEX($AS$2:$AS$51&gt;=E127,0),0))))))))))))))))))))</f>
        <v>85800</v>
      </c>
      <c r="F128" s="573" t="b">
        <f>IF(E125="Pay Band 1 (5200-20200) -  1800",INDEX($X$2:$X$35,MATCH(TRUE,INDEX($X$2:$X$35&gt;=F127,0),0)),IF(E125="Pay Band 1 (5200-20200) -  1900",INDEX($Y$2:$Y$33,MATCH(TRUE,INDEX($Y$2:$Y$33&gt;=F127,0),0)),IF(E125="Pay Band 1 (5200-20200) -  2000",INDEX($Z$2:$Z$33,MATCH(TRUE,INDEX($Z$2:$Z$33&gt;=F127,0),0)),IF(E125="Pay Band 1 (5200-20200) -  2400",INDEX($AA$2:$AA$33,MATCH(TRUE,INDEX($AA$2:$AA$33&gt;=F127,0),0)),IF(E125="pay band 1 (5200-20200) - 2500",INDEX($AB$2:$AB$33,MATCH(TRUE,INDEX($AB$2:$AB$33&gt;=F127,0),0)),IF(E125="Pay Band 1 (5200-20200) -  2800",INDEX($AC$2:$AC$33,MATCH(TRUE,INDEX($AC$2:$AC$33&gt;=F127,0),0)),IF(E125="pay band 2 (5200-20200)-3500",INDEX($AE$2:$AE$33,MATCH(TRUE,INDEX($AE$2:$AE$33&gt;=F127,0),0)),IF(E125="Pay Band 2 (9300-34800) -  4200",INDEX($AF$2:$AF$33,MATCH(TRUE,INDEX($AF$2:$AF$33&gt;=F127,0),0)),IF(E125="pay band 2 (9300-34800) -  4400",INDEX($AH$2:$AH$33,MATCH(TRUE,INDEX($AH$2:$AH$33&gt;=F127,0),0)),IF(E125="Pay Band 2 (9300-34800) - 4600",INDEX($AJ$2:$AJ$35,MATCH(TRUE,INDEX($AJ$2:$AJ$35&gt;=F127,0),0)),IF(E125="Pay Band 2 (9300-34800)  - 4800",INDEX($AK$2:$AK$33,MATCH(TRUE,INDEX($AK$2:$AK$33&gt;=F127,0),0)),IF(F125="Pay Band 2 (9300-34800) -  5400",INDEX($AL$2:$AL$33,MATCH(TRUE,INDEX($AL$2:$AL$33&gt;=F127,0),0)),IF(F125="Pay Band 3 (15600-39100) - 5400",INDEX($AM$2:$AM$33,MATCH(TRUE,INDEX($AM$2:$AM$33&gt;=F127,0),0)),IF(F125="Pay Band 3 (15600-39100) - 6600",INDEX($AN$2:$AN$33,MATCH(TRUE,INDEX($AN$2:$AN$33&gt;=F127,0),0)),IF(F125="Pay Band 3 (15600-39100) - 7600",INDEX($AO$2:$AO$33,MATCH(TRUE,INDEX($AO$2:$AO$33&gt;=F127,0),0)),IF(F125="Pay Band 4 (37400-67000) - 8700",INDEX($AP$2:$AP$33,MATCH(TRUE,INDEX($AP$2:$AP$33&gt;=F127,0),0)),IF(F125="Pay Band 4 (37400-67000) - 8900",INDEX($AQ$2:$AQ$33,MATCH(TRUE,INDEX($AQ$2:$AQ$33&gt;=F127,0),0)),IF(F125="Pay Band 4 (37400-67000) - 10000",INDEX($AR$2:$AR$33,MATCH(TRUE,INDEX($AR$2:$AR$33&gt;=F127,0),0))))))))))))))))))))</f>
        <v>0</v>
      </c>
    </row>
  </sheetData>
  <mergeCells count="5">
    <mergeCell ref="H3:J3"/>
    <mergeCell ref="H5:J5"/>
    <mergeCell ref="H6:J6"/>
    <mergeCell ref="I11:L11"/>
    <mergeCell ref="H16:M16"/>
  </mergeCells>
  <dataValidations count="2">
    <dataValidation type="list" allowBlank="1" showInputMessage="1" showErrorMessage="1" sqref="E24">
      <formula1>$Q$14:$Q$34</formula1>
    </dataValidation>
    <dataValidation type="list" allowBlank="1" showInputMessage="1" showErrorMessage="1" sqref="E55 E125 E120 E115 E110 E105 E100 E95 E90 E85 E80 E75 E70 E65 E60 E39 E45 E50">
      <formula1>$AU$3:$AU$22</formula1>
    </dataValidation>
  </dataValidations>
  <pageMargins left="0.7" right="0.7" top="0.75" bottom="0.75" header="0.3" footer="0.3"/>
  <pageSetup orientation="portrait" r:id="rId1"/>
  <drawing r:id="rId2"/>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U47"/>
  <sheetViews>
    <sheetView topLeftCell="A13" zoomScale="90" zoomScaleNormal="90" workbookViewId="0">
      <selection sqref="A1:R1"/>
    </sheetView>
  </sheetViews>
  <sheetFormatPr defaultRowHeight="13.2"/>
  <cols>
    <col min="1" max="4" width="9.109375" style="744"/>
    <col min="5" max="5" width="11" style="744" customWidth="1"/>
    <col min="6" max="7" width="9.109375" style="744"/>
    <col min="8" max="8" width="11.6640625" style="744" customWidth="1"/>
    <col min="9" max="10" width="9.109375" style="744"/>
    <col min="11" max="11" width="9.88671875" style="744" bestFit="1" customWidth="1"/>
    <col min="12" max="12" width="13.33203125" style="744" customWidth="1"/>
    <col min="13" max="13" width="11.6640625" style="744" customWidth="1"/>
    <col min="14" max="14" width="12.33203125" style="744" customWidth="1"/>
    <col min="15" max="15" width="11.6640625" style="744" customWidth="1"/>
    <col min="16" max="17" width="9.109375" style="744"/>
    <col min="18" max="18" width="11" style="744" customWidth="1"/>
    <col min="19" max="260" width="9.109375" style="744"/>
    <col min="261" max="261" width="11" style="744" customWidth="1"/>
    <col min="262" max="263" width="9.109375" style="744"/>
    <col min="264" max="264" width="11.6640625" style="744" customWidth="1"/>
    <col min="265" max="266" width="9.109375" style="744"/>
    <col min="267" max="267" width="9.88671875" style="744" bestFit="1" customWidth="1"/>
    <col min="268" max="268" width="10.88671875" style="744" customWidth="1"/>
    <col min="269" max="269" width="11.6640625" style="744" customWidth="1"/>
    <col min="270" max="270" width="12.33203125" style="744" customWidth="1"/>
    <col min="271" max="271" width="11.6640625" style="744" customWidth="1"/>
    <col min="272" max="273" width="9.109375" style="744"/>
    <col min="274" max="274" width="11" style="744" customWidth="1"/>
    <col min="275" max="516" width="9.109375" style="744"/>
    <col min="517" max="517" width="11" style="744" customWidth="1"/>
    <col min="518" max="519" width="9.109375" style="744"/>
    <col min="520" max="520" width="11.6640625" style="744" customWidth="1"/>
    <col min="521" max="522" width="9.109375" style="744"/>
    <col min="523" max="523" width="9.88671875" style="744" bestFit="1" customWidth="1"/>
    <col min="524" max="524" width="10.88671875" style="744" customWidth="1"/>
    <col min="525" max="525" width="11.6640625" style="744" customWidth="1"/>
    <col min="526" max="526" width="12.33203125" style="744" customWidth="1"/>
    <col min="527" max="527" width="11.6640625" style="744" customWidth="1"/>
    <col min="528" max="529" width="9.109375" style="744"/>
    <col min="530" max="530" width="11" style="744" customWidth="1"/>
    <col min="531" max="772" width="9.109375" style="744"/>
    <col min="773" max="773" width="11" style="744" customWidth="1"/>
    <col min="774" max="775" width="9.109375" style="744"/>
    <col min="776" max="776" width="11.6640625" style="744" customWidth="1"/>
    <col min="777" max="778" width="9.109375" style="744"/>
    <col min="779" max="779" width="9.88671875" style="744" bestFit="1" customWidth="1"/>
    <col min="780" max="780" width="10.88671875" style="744" customWidth="1"/>
    <col min="781" max="781" width="11.6640625" style="744" customWidth="1"/>
    <col min="782" max="782" width="12.33203125" style="744" customWidth="1"/>
    <col min="783" max="783" width="11.6640625" style="744" customWidth="1"/>
    <col min="784" max="785" width="9.109375" style="744"/>
    <col min="786" max="786" width="11" style="744" customWidth="1"/>
    <col min="787" max="1028" width="9.109375" style="744"/>
    <col min="1029" max="1029" width="11" style="744" customWidth="1"/>
    <col min="1030" max="1031" width="9.109375" style="744"/>
    <col min="1032" max="1032" width="11.6640625" style="744" customWidth="1"/>
    <col min="1033" max="1034" width="9.109375" style="744"/>
    <col min="1035" max="1035" width="9.88671875" style="744" bestFit="1" customWidth="1"/>
    <col min="1036" max="1036" width="10.88671875" style="744" customWidth="1"/>
    <col min="1037" max="1037" width="11.6640625" style="744" customWidth="1"/>
    <col min="1038" max="1038" width="12.33203125" style="744" customWidth="1"/>
    <col min="1039" max="1039" width="11.6640625" style="744" customWidth="1"/>
    <col min="1040" max="1041" width="9.109375" style="744"/>
    <col min="1042" max="1042" width="11" style="744" customWidth="1"/>
    <col min="1043" max="1284" width="9.109375" style="744"/>
    <col min="1285" max="1285" width="11" style="744" customWidth="1"/>
    <col min="1286" max="1287" width="9.109375" style="744"/>
    <col min="1288" max="1288" width="11.6640625" style="744" customWidth="1"/>
    <col min="1289" max="1290" width="9.109375" style="744"/>
    <col min="1291" max="1291" width="9.88671875" style="744" bestFit="1" customWidth="1"/>
    <col min="1292" max="1292" width="10.88671875" style="744" customWidth="1"/>
    <col min="1293" max="1293" width="11.6640625" style="744" customWidth="1"/>
    <col min="1294" max="1294" width="12.33203125" style="744" customWidth="1"/>
    <col min="1295" max="1295" width="11.6640625" style="744" customWidth="1"/>
    <col min="1296" max="1297" width="9.109375" style="744"/>
    <col min="1298" max="1298" width="11" style="744" customWidth="1"/>
    <col min="1299" max="1540" width="9.109375" style="744"/>
    <col min="1541" max="1541" width="11" style="744" customWidth="1"/>
    <col min="1542" max="1543" width="9.109375" style="744"/>
    <col min="1544" max="1544" width="11.6640625" style="744" customWidth="1"/>
    <col min="1545" max="1546" width="9.109375" style="744"/>
    <col min="1547" max="1547" width="9.88671875" style="744" bestFit="1" customWidth="1"/>
    <col min="1548" max="1548" width="10.88671875" style="744" customWidth="1"/>
    <col min="1549" max="1549" width="11.6640625" style="744" customWidth="1"/>
    <col min="1550" max="1550" width="12.33203125" style="744" customWidth="1"/>
    <col min="1551" max="1551" width="11.6640625" style="744" customWidth="1"/>
    <col min="1552" max="1553" width="9.109375" style="744"/>
    <col min="1554" max="1554" width="11" style="744" customWidth="1"/>
    <col min="1555" max="1796" width="9.109375" style="744"/>
    <col min="1797" max="1797" width="11" style="744" customWidth="1"/>
    <col min="1798" max="1799" width="9.109375" style="744"/>
    <col min="1800" max="1800" width="11.6640625" style="744" customWidth="1"/>
    <col min="1801" max="1802" width="9.109375" style="744"/>
    <col min="1803" max="1803" width="9.88671875" style="744" bestFit="1" customWidth="1"/>
    <col min="1804" max="1804" width="10.88671875" style="744" customWidth="1"/>
    <col min="1805" max="1805" width="11.6640625" style="744" customWidth="1"/>
    <col min="1806" max="1806" width="12.33203125" style="744" customWidth="1"/>
    <col min="1807" max="1807" width="11.6640625" style="744" customWidth="1"/>
    <col min="1808" max="1809" width="9.109375" style="744"/>
    <col min="1810" max="1810" width="11" style="744" customWidth="1"/>
    <col min="1811" max="2052" width="9.109375" style="744"/>
    <col min="2053" max="2053" width="11" style="744" customWidth="1"/>
    <col min="2054" max="2055" width="9.109375" style="744"/>
    <col min="2056" max="2056" width="11.6640625" style="744" customWidth="1"/>
    <col min="2057" max="2058" width="9.109375" style="744"/>
    <col min="2059" max="2059" width="9.88671875" style="744" bestFit="1" customWidth="1"/>
    <col min="2060" max="2060" width="10.88671875" style="744" customWidth="1"/>
    <col min="2061" max="2061" width="11.6640625" style="744" customWidth="1"/>
    <col min="2062" max="2062" width="12.33203125" style="744" customWidth="1"/>
    <col min="2063" max="2063" width="11.6640625" style="744" customWidth="1"/>
    <col min="2064" max="2065" width="9.109375" style="744"/>
    <col min="2066" max="2066" width="11" style="744" customWidth="1"/>
    <col min="2067" max="2308" width="9.109375" style="744"/>
    <col min="2309" max="2309" width="11" style="744" customWidth="1"/>
    <col min="2310" max="2311" width="9.109375" style="744"/>
    <col min="2312" max="2312" width="11.6640625" style="744" customWidth="1"/>
    <col min="2313" max="2314" width="9.109375" style="744"/>
    <col min="2315" max="2315" width="9.88671875" style="744" bestFit="1" customWidth="1"/>
    <col min="2316" max="2316" width="10.88671875" style="744" customWidth="1"/>
    <col min="2317" max="2317" width="11.6640625" style="744" customWidth="1"/>
    <col min="2318" max="2318" width="12.33203125" style="744" customWidth="1"/>
    <col min="2319" max="2319" width="11.6640625" style="744" customWidth="1"/>
    <col min="2320" max="2321" width="9.109375" style="744"/>
    <col min="2322" max="2322" width="11" style="744" customWidth="1"/>
    <col min="2323" max="2564" width="9.109375" style="744"/>
    <col min="2565" max="2565" width="11" style="744" customWidth="1"/>
    <col min="2566" max="2567" width="9.109375" style="744"/>
    <col min="2568" max="2568" width="11.6640625" style="744" customWidth="1"/>
    <col min="2569" max="2570" width="9.109375" style="744"/>
    <col min="2571" max="2571" width="9.88671875" style="744" bestFit="1" customWidth="1"/>
    <col min="2572" max="2572" width="10.88671875" style="744" customWidth="1"/>
    <col min="2573" max="2573" width="11.6640625" style="744" customWidth="1"/>
    <col min="2574" max="2574" width="12.33203125" style="744" customWidth="1"/>
    <col min="2575" max="2575" width="11.6640625" style="744" customWidth="1"/>
    <col min="2576" max="2577" width="9.109375" style="744"/>
    <col min="2578" max="2578" width="11" style="744" customWidth="1"/>
    <col min="2579" max="2820" width="9.109375" style="744"/>
    <col min="2821" max="2821" width="11" style="744" customWidth="1"/>
    <col min="2822" max="2823" width="9.109375" style="744"/>
    <col min="2824" max="2824" width="11.6640625" style="744" customWidth="1"/>
    <col min="2825" max="2826" width="9.109375" style="744"/>
    <col min="2827" max="2827" width="9.88671875" style="744" bestFit="1" customWidth="1"/>
    <col min="2828" max="2828" width="10.88671875" style="744" customWidth="1"/>
    <col min="2829" max="2829" width="11.6640625" style="744" customWidth="1"/>
    <col min="2830" max="2830" width="12.33203125" style="744" customWidth="1"/>
    <col min="2831" max="2831" width="11.6640625" style="744" customWidth="1"/>
    <col min="2832" max="2833" width="9.109375" style="744"/>
    <col min="2834" max="2834" width="11" style="744" customWidth="1"/>
    <col min="2835" max="3076" width="9.109375" style="744"/>
    <col min="3077" max="3077" width="11" style="744" customWidth="1"/>
    <col min="3078" max="3079" width="9.109375" style="744"/>
    <col min="3080" max="3080" width="11.6640625" style="744" customWidth="1"/>
    <col min="3081" max="3082" width="9.109375" style="744"/>
    <col min="3083" max="3083" width="9.88671875" style="744" bestFit="1" customWidth="1"/>
    <col min="3084" max="3084" width="10.88671875" style="744" customWidth="1"/>
    <col min="3085" max="3085" width="11.6640625" style="744" customWidth="1"/>
    <col min="3086" max="3086" width="12.33203125" style="744" customWidth="1"/>
    <col min="3087" max="3087" width="11.6640625" style="744" customWidth="1"/>
    <col min="3088" max="3089" width="9.109375" style="744"/>
    <col min="3090" max="3090" width="11" style="744" customWidth="1"/>
    <col min="3091" max="3332" width="9.109375" style="744"/>
    <col min="3333" max="3333" width="11" style="744" customWidth="1"/>
    <col min="3334" max="3335" width="9.109375" style="744"/>
    <col min="3336" max="3336" width="11.6640625" style="744" customWidth="1"/>
    <col min="3337" max="3338" width="9.109375" style="744"/>
    <col min="3339" max="3339" width="9.88671875" style="744" bestFit="1" customWidth="1"/>
    <col min="3340" max="3340" width="10.88671875" style="744" customWidth="1"/>
    <col min="3341" max="3341" width="11.6640625" style="744" customWidth="1"/>
    <col min="3342" max="3342" width="12.33203125" style="744" customWidth="1"/>
    <col min="3343" max="3343" width="11.6640625" style="744" customWidth="1"/>
    <col min="3344" max="3345" width="9.109375" style="744"/>
    <col min="3346" max="3346" width="11" style="744" customWidth="1"/>
    <col min="3347" max="3588" width="9.109375" style="744"/>
    <col min="3589" max="3589" width="11" style="744" customWidth="1"/>
    <col min="3590" max="3591" width="9.109375" style="744"/>
    <col min="3592" max="3592" width="11.6640625" style="744" customWidth="1"/>
    <col min="3593" max="3594" width="9.109375" style="744"/>
    <col min="3595" max="3595" width="9.88671875" style="744" bestFit="1" customWidth="1"/>
    <col min="3596" max="3596" width="10.88671875" style="744" customWidth="1"/>
    <col min="3597" max="3597" width="11.6640625" style="744" customWidth="1"/>
    <col min="3598" max="3598" width="12.33203125" style="744" customWidth="1"/>
    <col min="3599" max="3599" width="11.6640625" style="744" customWidth="1"/>
    <col min="3600" max="3601" width="9.109375" style="744"/>
    <col min="3602" max="3602" width="11" style="744" customWidth="1"/>
    <col min="3603" max="3844" width="9.109375" style="744"/>
    <col min="3845" max="3845" width="11" style="744" customWidth="1"/>
    <col min="3846" max="3847" width="9.109375" style="744"/>
    <col min="3848" max="3848" width="11.6640625" style="744" customWidth="1"/>
    <col min="3849" max="3850" width="9.109375" style="744"/>
    <col min="3851" max="3851" width="9.88671875" style="744" bestFit="1" customWidth="1"/>
    <col min="3852" max="3852" width="10.88671875" style="744" customWidth="1"/>
    <col min="3853" max="3853" width="11.6640625" style="744" customWidth="1"/>
    <col min="3854" max="3854" width="12.33203125" style="744" customWidth="1"/>
    <col min="3855" max="3855" width="11.6640625" style="744" customWidth="1"/>
    <col min="3856" max="3857" width="9.109375" style="744"/>
    <col min="3858" max="3858" width="11" style="744" customWidth="1"/>
    <col min="3859" max="4100" width="9.109375" style="744"/>
    <col min="4101" max="4101" width="11" style="744" customWidth="1"/>
    <col min="4102" max="4103" width="9.109375" style="744"/>
    <col min="4104" max="4104" width="11.6640625" style="744" customWidth="1"/>
    <col min="4105" max="4106" width="9.109375" style="744"/>
    <col min="4107" max="4107" width="9.88671875" style="744" bestFit="1" customWidth="1"/>
    <col min="4108" max="4108" width="10.88671875" style="744" customWidth="1"/>
    <col min="4109" max="4109" width="11.6640625" style="744" customWidth="1"/>
    <col min="4110" max="4110" width="12.33203125" style="744" customWidth="1"/>
    <col min="4111" max="4111" width="11.6640625" style="744" customWidth="1"/>
    <col min="4112" max="4113" width="9.109375" style="744"/>
    <col min="4114" max="4114" width="11" style="744" customWidth="1"/>
    <col min="4115" max="4356" width="9.109375" style="744"/>
    <col min="4357" max="4357" width="11" style="744" customWidth="1"/>
    <col min="4358" max="4359" width="9.109375" style="744"/>
    <col min="4360" max="4360" width="11.6640625" style="744" customWidth="1"/>
    <col min="4361" max="4362" width="9.109375" style="744"/>
    <col min="4363" max="4363" width="9.88671875" style="744" bestFit="1" customWidth="1"/>
    <col min="4364" max="4364" width="10.88671875" style="744" customWidth="1"/>
    <col min="4365" max="4365" width="11.6640625" style="744" customWidth="1"/>
    <col min="4366" max="4366" width="12.33203125" style="744" customWidth="1"/>
    <col min="4367" max="4367" width="11.6640625" style="744" customWidth="1"/>
    <col min="4368" max="4369" width="9.109375" style="744"/>
    <col min="4370" max="4370" width="11" style="744" customWidth="1"/>
    <col min="4371" max="4612" width="9.109375" style="744"/>
    <col min="4613" max="4613" width="11" style="744" customWidth="1"/>
    <col min="4614" max="4615" width="9.109375" style="744"/>
    <col min="4616" max="4616" width="11.6640625" style="744" customWidth="1"/>
    <col min="4617" max="4618" width="9.109375" style="744"/>
    <col min="4619" max="4619" width="9.88671875" style="744" bestFit="1" customWidth="1"/>
    <col min="4620" max="4620" width="10.88671875" style="744" customWidth="1"/>
    <col min="4621" max="4621" width="11.6640625" style="744" customWidth="1"/>
    <col min="4622" max="4622" width="12.33203125" style="744" customWidth="1"/>
    <col min="4623" max="4623" width="11.6640625" style="744" customWidth="1"/>
    <col min="4624" max="4625" width="9.109375" style="744"/>
    <col min="4626" max="4626" width="11" style="744" customWidth="1"/>
    <col min="4627" max="4868" width="9.109375" style="744"/>
    <col min="4869" max="4869" width="11" style="744" customWidth="1"/>
    <col min="4870" max="4871" width="9.109375" style="744"/>
    <col min="4872" max="4872" width="11.6640625" style="744" customWidth="1"/>
    <col min="4873" max="4874" width="9.109375" style="744"/>
    <col min="4875" max="4875" width="9.88671875" style="744" bestFit="1" customWidth="1"/>
    <col min="4876" max="4876" width="10.88671875" style="744" customWidth="1"/>
    <col min="4877" max="4877" width="11.6640625" style="744" customWidth="1"/>
    <col min="4878" max="4878" width="12.33203125" style="744" customWidth="1"/>
    <col min="4879" max="4879" width="11.6640625" style="744" customWidth="1"/>
    <col min="4880" max="4881" width="9.109375" style="744"/>
    <col min="4882" max="4882" width="11" style="744" customWidth="1"/>
    <col min="4883" max="5124" width="9.109375" style="744"/>
    <col min="5125" max="5125" width="11" style="744" customWidth="1"/>
    <col min="5126" max="5127" width="9.109375" style="744"/>
    <col min="5128" max="5128" width="11.6640625" style="744" customWidth="1"/>
    <col min="5129" max="5130" width="9.109375" style="744"/>
    <col min="5131" max="5131" width="9.88671875" style="744" bestFit="1" customWidth="1"/>
    <col min="5132" max="5132" width="10.88671875" style="744" customWidth="1"/>
    <col min="5133" max="5133" width="11.6640625" style="744" customWidth="1"/>
    <col min="5134" max="5134" width="12.33203125" style="744" customWidth="1"/>
    <col min="5135" max="5135" width="11.6640625" style="744" customWidth="1"/>
    <col min="5136" max="5137" width="9.109375" style="744"/>
    <col min="5138" max="5138" width="11" style="744" customWidth="1"/>
    <col min="5139" max="5380" width="9.109375" style="744"/>
    <col min="5381" max="5381" width="11" style="744" customWidth="1"/>
    <col min="5382" max="5383" width="9.109375" style="744"/>
    <col min="5384" max="5384" width="11.6640625" style="744" customWidth="1"/>
    <col min="5385" max="5386" width="9.109375" style="744"/>
    <col min="5387" max="5387" width="9.88671875" style="744" bestFit="1" customWidth="1"/>
    <col min="5388" max="5388" width="10.88671875" style="744" customWidth="1"/>
    <col min="5389" max="5389" width="11.6640625" style="744" customWidth="1"/>
    <col min="5390" max="5390" width="12.33203125" style="744" customWidth="1"/>
    <col min="5391" max="5391" width="11.6640625" style="744" customWidth="1"/>
    <col min="5392" max="5393" width="9.109375" style="744"/>
    <col min="5394" max="5394" width="11" style="744" customWidth="1"/>
    <col min="5395" max="5636" width="9.109375" style="744"/>
    <col min="5637" max="5637" width="11" style="744" customWidth="1"/>
    <col min="5638" max="5639" width="9.109375" style="744"/>
    <col min="5640" max="5640" width="11.6640625" style="744" customWidth="1"/>
    <col min="5641" max="5642" width="9.109375" style="744"/>
    <col min="5643" max="5643" width="9.88671875" style="744" bestFit="1" customWidth="1"/>
    <col min="5644" max="5644" width="10.88671875" style="744" customWidth="1"/>
    <col min="5645" max="5645" width="11.6640625" style="744" customWidth="1"/>
    <col min="5646" max="5646" width="12.33203125" style="744" customWidth="1"/>
    <col min="5647" max="5647" width="11.6640625" style="744" customWidth="1"/>
    <col min="5648" max="5649" width="9.109375" style="744"/>
    <col min="5650" max="5650" width="11" style="744" customWidth="1"/>
    <col min="5651" max="5892" width="9.109375" style="744"/>
    <col min="5893" max="5893" width="11" style="744" customWidth="1"/>
    <col min="5894" max="5895" width="9.109375" style="744"/>
    <col min="5896" max="5896" width="11.6640625" style="744" customWidth="1"/>
    <col min="5897" max="5898" width="9.109375" style="744"/>
    <col min="5899" max="5899" width="9.88671875" style="744" bestFit="1" customWidth="1"/>
    <col min="5900" max="5900" width="10.88671875" style="744" customWidth="1"/>
    <col min="5901" max="5901" width="11.6640625" style="744" customWidth="1"/>
    <col min="5902" max="5902" width="12.33203125" style="744" customWidth="1"/>
    <col min="5903" max="5903" width="11.6640625" style="744" customWidth="1"/>
    <col min="5904" max="5905" width="9.109375" style="744"/>
    <col min="5906" max="5906" width="11" style="744" customWidth="1"/>
    <col min="5907" max="6148" width="9.109375" style="744"/>
    <col min="6149" max="6149" width="11" style="744" customWidth="1"/>
    <col min="6150" max="6151" width="9.109375" style="744"/>
    <col min="6152" max="6152" width="11.6640625" style="744" customWidth="1"/>
    <col min="6153" max="6154" width="9.109375" style="744"/>
    <col min="6155" max="6155" width="9.88671875" style="744" bestFit="1" customWidth="1"/>
    <col min="6156" max="6156" width="10.88671875" style="744" customWidth="1"/>
    <col min="6157" max="6157" width="11.6640625" style="744" customWidth="1"/>
    <col min="6158" max="6158" width="12.33203125" style="744" customWidth="1"/>
    <col min="6159" max="6159" width="11.6640625" style="744" customWidth="1"/>
    <col min="6160" max="6161" width="9.109375" style="744"/>
    <col min="6162" max="6162" width="11" style="744" customWidth="1"/>
    <col min="6163" max="6404" width="9.109375" style="744"/>
    <col min="6405" max="6405" width="11" style="744" customWidth="1"/>
    <col min="6406" max="6407" width="9.109375" style="744"/>
    <col min="6408" max="6408" width="11.6640625" style="744" customWidth="1"/>
    <col min="6409" max="6410" width="9.109375" style="744"/>
    <col min="6411" max="6411" width="9.88671875" style="744" bestFit="1" customWidth="1"/>
    <col min="6412" max="6412" width="10.88671875" style="744" customWidth="1"/>
    <col min="6413" max="6413" width="11.6640625" style="744" customWidth="1"/>
    <col min="6414" max="6414" width="12.33203125" style="744" customWidth="1"/>
    <col min="6415" max="6415" width="11.6640625" style="744" customWidth="1"/>
    <col min="6416" max="6417" width="9.109375" style="744"/>
    <col min="6418" max="6418" width="11" style="744" customWidth="1"/>
    <col min="6419" max="6660" width="9.109375" style="744"/>
    <col min="6661" max="6661" width="11" style="744" customWidth="1"/>
    <col min="6662" max="6663" width="9.109375" style="744"/>
    <col min="6664" max="6664" width="11.6640625" style="744" customWidth="1"/>
    <col min="6665" max="6666" width="9.109375" style="744"/>
    <col min="6667" max="6667" width="9.88671875" style="744" bestFit="1" customWidth="1"/>
    <col min="6668" max="6668" width="10.88671875" style="744" customWidth="1"/>
    <col min="6669" max="6669" width="11.6640625" style="744" customWidth="1"/>
    <col min="6670" max="6670" width="12.33203125" style="744" customWidth="1"/>
    <col min="6671" max="6671" width="11.6640625" style="744" customWidth="1"/>
    <col min="6672" max="6673" width="9.109375" style="744"/>
    <col min="6674" max="6674" width="11" style="744" customWidth="1"/>
    <col min="6675" max="6916" width="9.109375" style="744"/>
    <col min="6917" max="6917" width="11" style="744" customWidth="1"/>
    <col min="6918" max="6919" width="9.109375" style="744"/>
    <col min="6920" max="6920" width="11.6640625" style="744" customWidth="1"/>
    <col min="6921" max="6922" width="9.109375" style="744"/>
    <col min="6923" max="6923" width="9.88671875" style="744" bestFit="1" customWidth="1"/>
    <col min="6924" max="6924" width="10.88671875" style="744" customWidth="1"/>
    <col min="6925" max="6925" width="11.6640625" style="744" customWidth="1"/>
    <col min="6926" max="6926" width="12.33203125" style="744" customWidth="1"/>
    <col min="6927" max="6927" width="11.6640625" style="744" customWidth="1"/>
    <col min="6928" max="6929" width="9.109375" style="744"/>
    <col min="6930" max="6930" width="11" style="744" customWidth="1"/>
    <col min="6931" max="7172" width="9.109375" style="744"/>
    <col min="7173" max="7173" width="11" style="744" customWidth="1"/>
    <col min="7174" max="7175" width="9.109375" style="744"/>
    <col min="7176" max="7176" width="11.6640625" style="744" customWidth="1"/>
    <col min="7177" max="7178" width="9.109375" style="744"/>
    <col min="7179" max="7179" width="9.88671875" style="744" bestFit="1" customWidth="1"/>
    <col min="7180" max="7180" width="10.88671875" style="744" customWidth="1"/>
    <col min="7181" max="7181" width="11.6640625" style="744" customWidth="1"/>
    <col min="7182" max="7182" width="12.33203125" style="744" customWidth="1"/>
    <col min="7183" max="7183" width="11.6640625" style="744" customWidth="1"/>
    <col min="7184" max="7185" width="9.109375" style="744"/>
    <col min="7186" max="7186" width="11" style="744" customWidth="1"/>
    <col min="7187" max="7428" width="9.109375" style="744"/>
    <col min="7429" max="7429" width="11" style="744" customWidth="1"/>
    <col min="7430" max="7431" width="9.109375" style="744"/>
    <col min="7432" max="7432" width="11.6640625" style="744" customWidth="1"/>
    <col min="7433" max="7434" width="9.109375" style="744"/>
    <col min="7435" max="7435" width="9.88671875" style="744" bestFit="1" customWidth="1"/>
    <col min="7436" max="7436" width="10.88671875" style="744" customWidth="1"/>
    <col min="7437" max="7437" width="11.6640625" style="744" customWidth="1"/>
    <col min="7438" max="7438" width="12.33203125" style="744" customWidth="1"/>
    <col min="7439" max="7439" width="11.6640625" style="744" customWidth="1"/>
    <col min="7440" max="7441" width="9.109375" style="744"/>
    <col min="7442" max="7442" width="11" style="744" customWidth="1"/>
    <col min="7443" max="7684" width="9.109375" style="744"/>
    <col min="7685" max="7685" width="11" style="744" customWidth="1"/>
    <col min="7686" max="7687" width="9.109375" style="744"/>
    <col min="7688" max="7688" width="11.6640625" style="744" customWidth="1"/>
    <col min="7689" max="7690" width="9.109375" style="744"/>
    <col min="7691" max="7691" width="9.88671875" style="744" bestFit="1" customWidth="1"/>
    <col min="7692" max="7692" width="10.88671875" style="744" customWidth="1"/>
    <col min="7693" max="7693" width="11.6640625" style="744" customWidth="1"/>
    <col min="7694" max="7694" width="12.33203125" style="744" customWidth="1"/>
    <col min="7695" max="7695" width="11.6640625" style="744" customWidth="1"/>
    <col min="7696" max="7697" width="9.109375" style="744"/>
    <col min="7698" max="7698" width="11" style="744" customWidth="1"/>
    <col min="7699" max="7940" width="9.109375" style="744"/>
    <col min="7941" max="7941" width="11" style="744" customWidth="1"/>
    <col min="7942" max="7943" width="9.109375" style="744"/>
    <col min="7944" max="7944" width="11.6640625" style="744" customWidth="1"/>
    <col min="7945" max="7946" width="9.109375" style="744"/>
    <col min="7947" max="7947" width="9.88671875" style="744" bestFit="1" customWidth="1"/>
    <col min="7948" max="7948" width="10.88671875" style="744" customWidth="1"/>
    <col min="7949" max="7949" width="11.6640625" style="744" customWidth="1"/>
    <col min="7950" max="7950" width="12.33203125" style="744" customWidth="1"/>
    <col min="7951" max="7951" width="11.6640625" style="744" customWidth="1"/>
    <col min="7952" max="7953" width="9.109375" style="744"/>
    <col min="7954" max="7954" width="11" style="744" customWidth="1"/>
    <col min="7955" max="8196" width="9.109375" style="744"/>
    <col min="8197" max="8197" width="11" style="744" customWidth="1"/>
    <col min="8198" max="8199" width="9.109375" style="744"/>
    <col min="8200" max="8200" width="11.6640625" style="744" customWidth="1"/>
    <col min="8201" max="8202" width="9.109375" style="744"/>
    <col min="8203" max="8203" width="9.88671875" style="744" bestFit="1" customWidth="1"/>
    <col min="8204" max="8204" width="10.88671875" style="744" customWidth="1"/>
    <col min="8205" max="8205" width="11.6640625" style="744" customWidth="1"/>
    <col min="8206" max="8206" width="12.33203125" style="744" customWidth="1"/>
    <col min="8207" max="8207" width="11.6640625" style="744" customWidth="1"/>
    <col min="8208" max="8209" width="9.109375" style="744"/>
    <col min="8210" max="8210" width="11" style="744" customWidth="1"/>
    <col min="8211" max="8452" width="9.109375" style="744"/>
    <col min="8453" max="8453" width="11" style="744" customWidth="1"/>
    <col min="8454" max="8455" width="9.109375" style="744"/>
    <col min="8456" max="8456" width="11.6640625" style="744" customWidth="1"/>
    <col min="8457" max="8458" width="9.109375" style="744"/>
    <col min="8459" max="8459" width="9.88671875" style="744" bestFit="1" customWidth="1"/>
    <col min="8460" max="8460" width="10.88671875" style="744" customWidth="1"/>
    <col min="8461" max="8461" width="11.6640625" style="744" customWidth="1"/>
    <col min="8462" max="8462" width="12.33203125" style="744" customWidth="1"/>
    <col min="8463" max="8463" width="11.6640625" style="744" customWidth="1"/>
    <col min="8464" max="8465" width="9.109375" style="744"/>
    <col min="8466" max="8466" width="11" style="744" customWidth="1"/>
    <col min="8467" max="8708" width="9.109375" style="744"/>
    <col min="8709" max="8709" width="11" style="744" customWidth="1"/>
    <col min="8710" max="8711" width="9.109375" style="744"/>
    <col min="8712" max="8712" width="11.6640625" style="744" customWidth="1"/>
    <col min="8713" max="8714" width="9.109375" style="744"/>
    <col min="8715" max="8715" width="9.88671875" style="744" bestFit="1" customWidth="1"/>
    <col min="8716" max="8716" width="10.88671875" style="744" customWidth="1"/>
    <col min="8717" max="8717" width="11.6640625" style="744" customWidth="1"/>
    <col min="8718" max="8718" width="12.33203125" style="744" customWidth="1"/>
    <col min="8719" max="8719" width="11.6640625" style="744" customWidth="1"/>
    <col min="8720" max="8721" width="9.109375" style="744"/>
    <col min="8722" max="8722" width="11" style="744" customWidth="1"/>
    <col min="8723" max="8964" width="9.109375" style="744"/>
    <col min="8965" max="8965" width="11" style="744" customWidth="1"/>
    <col min="8966" max="8967" width="9.109375" style="744"/>
    <col min="8968" max="8968" width="11.6640625" style="744" customWidth="1"/>
    <col min="8969" max="8970" width="9.109375" style="744"/>
    <col min="8971" max="8971" width="9.88671875" style="744" bestFit="1" customWidth="1"/>
    <col min="8972" max="8972" width="10.88671875" style="744" customWidth="1"/>
    <col min="8973" max="8973" width="11.6640625" style="744" customWidth="1"/>
    <col min="8974" max="8974" width="12.33203125" style="744" customWidth="1"/>
    <col min="8975" max="8975" width="11.6640625" style="744" customWidth="1"/>
    <col min="8976" max="8977" width="9.109375" style="744"/>
    <col min="8978" max="8978" width="11" style="744" customWidth="1"/>
    <col min="8979" max="9220" width="9.109375" style="744"/>
    <col min="9221" max="9221" width="11" style="744" customWidth="1"/>
    <col min="9222" max="9223" width="9.109375" style="744"/>
    <col min="9224" max="9224" width="11.6640625" style="744" customWidth="1"/>
    <col min="9225" max="9226" width="9.109375" style="744"/>
    <col min="9227" max="9227" width="9.88671875" style="744" bestFit="1" customWidth="1"/>
    <col min="9228" max="9228" width="10.88671875" style="744" customWidth="1"/>
    <col min="9229" max="9229" width="11.6640625" style="744" customWidth="1"/>
    <col min="9230" max="9230" width="12.33203125" style="744" customWidth="1"/>
    <col min="9231" max="9231" width="11.6640625" style="744" customWidth="1"/>
    <col min="9232" max="9233" width="9.109375" style="744"/>
    <col min="9234" max="9234" width="11" style="744" customWidth="1"/>
    <col min="9235" max="9476" width="9.109375" style="744"/>
    <col min="9477" max="9477" width="11" style="744" customWidth="1"/>
    <col min="9478" max="9479" width="9.109375" style="744"/>
    <col min="9480" max="9480" width="11.6640625" style="744" customWidth="1"/>
    <col min="9481" max="9482" width="9.109375" style="744"/>
    <col min="9483" max="9483" width="9.88671875" style="744" bestFit="1" customWidth="1"/>
    <col min="9484" max="9484" width="10.88671875" style="744" customWidth="1"/>
    <col min="9485" max="9485" width="11.6640625" style="744" customWidth="1"/>
    <col min="9486" max="9486" width="12.33203125" style="744" customWidth="1"/>
    <col min="9487" max="9487" width="11.6640625" style="744" customWidth="1"/>
    <col min="9488" max="9489" width="9.109375" style="744"/>
    <col min="9490" max="9490" width="11" style="744" customWidth="1"/>
    <col min="9491" max="9732" width="9.109375" style="744"/>
    <col min="9733" max="9733" width="11" style="744" customWidth="1"/>
    <col min="9734" max="9735" width="9.109375" style="744"/>
    <col min="9736" max="9736" width="11.6640625" style="744" customWidth="1"/>
    <col min="9737" max="9738" width="9.109375" style="744"/>
    <col min="9739" max="9739" width="9.88671875" style="744" bestFit="1" customWidth="1"/>
    <col min="9740" max="9740" width="10.88671875" style="744" customWidth="1"/>
    <col min="9741" max="9741" width="11.6640625" style="744" customWidth="1"/>
    <col min="9742" max="9742" width="12.33203125" style="744" customWidth="1"/>
    <col min="9743" max="9743" width="11.6640625" style="744" customWidth="1"/>
    <col min="9744" max="9745" width="9.109375" style="744"/>
    <col min="9746" max="9746" width="11" style="744" customWidth="1"/>
    <col min="9747" max="9988" width="9.109375" style="744"/>
    <col min="9989" max="9989" width="11" style="744" customWidth="1"/>
    <col min="9990" max="9991" width="9.109375" style="744"/>
    <col min="9992" max="9992" width="11.6640625" style="744" customWidth="1"/>
    <col min="9993" max="9994" width="9.109375" style="744"/>
    <col min="9995" max="9995" width="9.88671875" style="744" bestFit="1" customWidth="1"/>
    <col min="9996" max="9996" width="10.88671875" style="744" customWidth="1"/>
    <col min="9997" max="9997" width="11.6640625" style="744" customWidth="1"/>
    <col min="9998" max="9998" width="12.33203125" style="744" customWidth="1"/>
    <col min="9999" max="9999" width="11.6640625" style="744" customWidth="1"/>
    <col min="10000" max="10001" width="9.109375" style="744"/>
    <col min="10002" max="10002" width="11" style="744" customWidth="1"/>
    <col min="10003" max="10244" width="9.109375" style="744"/>
    <col min="10245" max="10245" width="11" style="744" customWidth="1"/>
    <col min="10246" max="10247" width="9.109375" style="744"/>
    <col min="10248" max="10248" width="11.6640625" style="744" customWidth="1"/>
    <col min="10249" max="10250" width="9.109375" style="744"/>
    <col min="10251" max="10251" width="9.88671875" style="744" bestFit="1" customWidth="1"/>
    <col min="10252" max="10252" width="10.88671875" style="744" customWidth="1"/>
    <col min="10253" max="10253" width="11.6640625" style="744" customWidth="1"/>
    <col min="10254" max="10254" width="12.33203125" style="744" customWidth="1"/>
    <col min="10255" max="10255" width="11.6640625" style="744" customWidth="1"/>
    <col min="10256" max="10257" width="9.109375" style="744"/>
    <col min="10258" max="10258" width="11" style="744" customWidth="1"/>
    <col min="10259" max="10500" width="9.109375" style="744"/>
    <col min="10501" max="10501" width="11" style="744" customWidth="1"/>
    <col min="10502" max="10503" width="9.109375" style="744"/>
    <col min="10504" max="10504" width="11.6640625" style="744" customWidth="1"/>
    <col min="10505" max="10506" width="9.109375" style="744"/>
    <col min="10507" max="10507" width="9.88671875" style="744" bestFit="1" customWidth="1"/>
    <col min="10508" max="10508" width="10.88671875" style="744" customWidth="1"/>
    <col min="10509" max="10509" width="11.6640625" style="744" customWidth="1"/>
    <col min="10510" max="10510" width="12.33203125" style="744" customWidth="1"/>
    <col min="10511" max="10511" width="11.6640625" style="744" customWidth="1"/>
    <col min="10512" max="10513" width="9.109375" style="744"/>
    <col min="10514" max="10514" width="11" style="744" customWidth="1"/>
    <col min="10515" max="10756" width="9.109375" style="744"/>
    <col min="10757" max="10757" width="11" style="744" customWidth="1"/>
    <col min="10758" max="10759" width="9.109375" style="744"/>
    <col min="10760" max="10760" width="11.6640625" style="744" customWidth="1"/>
    <col min="10761" max="10762" width="9.109375" style="744"/>
    <col min="10763" max="10763" width="9.88671875" style="744" bestFit="1" customWidth="1"/>
    <col min="10764" max="10764" width="10.88671875" style="744" customWidth="1"/>
    <col min="10765" max="10765" width="11.6640625" style="744" customWidth="1"/>
    <col min="10766" max="10766" width="12.33203125" style="744" customWidth="1"/>
    <col min="10767" max="10767" width="11.6640625" style="744" customWidth="1"/>
    <col min="10768" max="10769" width="9.109375" style="744"/>
    <col min="10770" max="10770" width="11" style="744" customWidth="1"/>
    <col min="10771" max="11012" width="9.109375" style="744"/>
    <col min="11013" max="11013" width="11" style="744" customWidth="1"/>
    <col min="11014" max="11015" width="9.109375" style="744"/>
    <col min="11016" max="11016" width="11.6640625" style="744" customWidth="1"/>
    <col min="11017" max="11018" width="9.109375" style="744"/>
    <col min="11019" max="11019" width="9.88671875" style="744" bestFit="1" customWidth="1"/>
    <col min="11020" max="11020" width="10.88671875" style="744" customWidth="1"/>
    <col min="11021" max="11021" width="11.6640625" style="744" customWidth="1"/>
    <col min="11022" max="11022" width="12.33203125" style="744" customWidth="1"/>
    <col min="11023" max="11023" width="11.6640625" style="744" customWidth="1"/>
    <col min="11024" max="11025" width="9.109375" style="744"/>
    <col min="11026" max="11026" width="11" style="744" customWidth="1"/>
    <col min="11027" max="11268" width="9.109375" style="744"/>
    <col min="11269" max="11269" width="11" style="744" customWidth="1"/>
    <col min="11270" max="11271" width="9.109375" style="744"/>
    <col min="11272" max="11272" width="11.6640625" style="744" customWidth="1"/>
    <col min="11273" max="11274" width="9.109375" style="744"/>
    <col min="11275" max="11275" width="9.88671875" style="744" bestFit="1" customWidth="1"/>
    <col min="11276" max="11276" width="10.88671875" style="744" customWidth="1"/>
    <col min="11277" max="11277" width="11.6640625" style="744" customWidth="1"/>
    <col min="11278" max="11278" width="12.33203125" style="744" customWidth="1"/>
    <col min="11279" max="11279" width="11.6640625" style="744" customWidth="1"/>
    <col min="11280" max="11281" width="9.109375" style="744"/>
    <col min="11282" max="11282" width="11" style="744" customWidth="1"/>
    <col min="11283" max="11524" width="9.109375" style="744"/>
    <col min="11525" max="11525" width="11" style="744" customWidth="1"/>
    <col min="11526" max="11527" width="9.109375" style="744"/>
    <col min="11528" max="11528" width="11.6640625" style="744" customWidth="1"/>
    <col min="11529" max="11530" width="9.109375" style="744"/>
    <col min="11531" max="11531" width="9.88671875" style="744" bestFit="1" customWidth="1"/>
    <col min="11532" max="11532" width="10.88671875" style="744" customWidth="1"/>
    <col min="11533" max="11533" width="11.6640625" style="744" customWidth="1"/>
    <col min="11534" max="11534" width="12.33203125" style="744" customWidth="1"/>
    <col min="11535" max="11535" width="11.6640625" style="744" customWidth="1"/>
    <col min="11536" max="11537" width="9.109375" style="744"/>
    <col min="11538" max="11538" width="11" style="744" customWidth="1"/>
    <col min="11539" max="11780" width="9.109375" style="744"/>
    <col min="11781" max="11781" width="11" style="744" customWidth="1"/>
    <col min="11782" max="11783" width="9.109375" style="744"/>
    <col min="11784" max="11784" width="11.6640625" style="744" customWidth="1"/>
    <col min="11785" max="11786" width="9.109375" style="744"/>
    <col min="11787" max="11787" width="9.88671875" style="744" bestFit="1" customWidth="1"/>
    <col min="11788" max="11788" width="10.88671875" style="744" customWidth="1"/>
    <col min="11789" max="11789" width="11.6640625" style="744" customWidth="1"/>
    <col min="11790" max="11790" width="12.33203125" style="744" customWidth="1"/>
    <col min="11791" max="11791" width="11.6640625" style="744" customWidth="1"/>
    <col min="11792" max="11793" width="9.109375" style="744"/>
    <col min="11794" max="11794" width="11" style="744" customWidth="1"/>
    <col min="11795" max="12036" width="9.109375" style="744"/>
    <col min="12037" max="12037" width="11" style="744" customWidth="1"/>
    <col min="12038" max="12039" width="9.109375" style="744"/>
    <col min="12040" max="12040" width="11.6640625" style="744" customWidth="1"/>
    <col min="12041" max="12042" width="9.109375" style="744"/>
    <col min="12043" max="12043" width="9.88671875" style="744" bestFit="1" customWidth="1"/>
    <col min="12044" max="12044" width="10.88671875" style="744" customWidth="1"/>
    <col min="12045" max="12045" width="11.6640625" style="744" customWidth="1"/>
    <col min="12046" max="12046" width="12.33203125" style="744" customWidth="1"/>
    <col min="12047" max="12047" width="11.6640625" style="744" customWidth="1"/>
    <col min="12048" max="12049" width="9.109375" style="744"/>
    <col min="12050" max="12050" width="11" style="744" customWidth="1"/>
    <col min="12051" max="12292" width="9.109375" style="744"/>
    <col min="12293" max="12293" width="11" style="744" customWidth="1"/>
    <col min="12294" max="12295" width="9.109375" style="744"/>
    <col min="12296" max="12296" width="11.6640625" style="744" customWidth="1"/>
    <col min="12297" max="12298" width="9.109375" style="744"/>
    <col min="12299" max="12299" width="9.88671875" style="744" bestFit="1" customWidth="1"/>
    <col min="12300" max="12300" width="10.88671875" style="744" customWidth="1"/>
    <col min="12301" max="12301" width="11.6640625" style="744" customWidth="1"/>
    <col min="12302" max="12302" width="12.33203125" style="744" customWidth="1"/>
    <col min="12303" max="12303" width="11.6640625" style="744" customWidth="1"/>
    <col min="12304" max="12305" width="9.109375" style="744"/>
    <col min="12306" max="12306" width="11" style="744" customWidth="1"/>
    <col min="12307" max="12548" width="9.109375" style="744"/>
    <col min="12549" max="12549" width="11" style="744" customWidth="1"/>
    <col min="12550" max="12551" width="9.109375" style="744"/>
    <col min="12552" max="12552" width="11.6640625" style="744" customWidth="1"/>
    <col min="12553" max="12554" width="9.109375" style="744"/>
    <col min="12555" max="12555" width="9.88671875" style="744" bestFit="1" customWidth="1"/>
    <col min="12556" max="12556" width="10.88671875" style="744" customWidth="1"/>
    <col min="12557" max="12557" width="11.6640625" style="744" customWidth="1"/>
    <col min="12558" max="12558" width="12.33203125" style="744" customWidth="1"/>
    <col min="12559" max="12559" width="11.6640625" style="744" customWidth="1"/>
    <col min="12560" max="12561" width="9.109375" style="744"/>
    <col min="12562" max="12562" width="11" style="744" customWidth="1"/>
    <col min="12563" max="12804" width="9.109375" style="744"/>
    <col min="12805" max="12805" width="11" style="744" customWidth="1"/>
    <col min="12806" max="12807" width="9.109375" style="744"/>
    <col min="12808" max="12808" width="11.6640625" style="744" customWidth="1"/>
    <col min="12809" max="12810" width="9.109375" style="744"/>
    <col min="12811" max="12811" width="9.88671875" style="744" bestFit="1" customWidth="1"/>
    <col min="12812" max="12812" width="10.88671875" style="744" customWidth="1"/>
    <col min="12813" max="12813" width="11.6640625" style="744" customWidth="1"/>
    <col min="12814" max="12814" width="12.33203125" style="744" customWidth="1"/>
    <col min="12815" max="12815" width="11.6640625" style="744" customWidth="1"/>
    <col min="12816" max="12817" width="9.109375" style="744"/>
    <col min="12818" max="12818" width="11" style="744" customWidth="1"/>
    <col min="12819" max="13060" width="9.109375" style="744"/>
    <col min="13061" max="13061" width="11" style="744" customWidth="1"/>
    <col min="13062" max="13063" width="9.109375" style="744"/>
    <col min="13064" max="13064" width="11.6640625" style="744" customWidth="1"/>
    <col min="13065" max="13066" width="9.109375" style="744"/>
    <col min="13067" max="13067" width="9.88671875" style="744" bestFit="1" customWidth="1"/>
    <col min="13068" max="13068" width="10.88671875" style="744" customWidth="1"/>
    <col min="13069" max="13069" width="11.6640625" style="744" customWidth="1"/>
    <col min="13070" max="13070" width="12.33203125" style="744" customWidth="1"/>
    <col min="13071" max="13071" width="11.6640625" style="744" customWidth="1"/>
    <col min="13072" max="13073" width="9.109375" style="744"/>
    <col min="13074" max="13074" width="11" style="744" customWidth="1"/>
    <col min="13075" max="13316" width="9.109375" style="744"/>
    <col min="13317" max="13317" width="11" style="744" customWidth="1"/>
    <col min="13318" max="13319" width="9.109375" style="744"/>
    <col min="13320" max="13320" width="11.6640625" style="744" customWidth="1"/>
    <col min="13321" max="13322" width="9.109375" style="744"/>
    <col min="13323" max="13323" width="9.88671875" style="744" bestFit="1" customWidth="1"/>
    <col min="13324" max="13324" width="10.88671875" style="744" customWidth="1"/>
    <col min="13325" max="13325" width="11.6640625" style="744" customWidth="1"/>
    <col min="13326" max="13326" width="12.33203125" style="744" customWidth="1"/>
    <col min="13327" max="13327" width="11.6640625" style="744" customWidth="1"/>
    <col min="13328" max="13329" width="9.109375" style="744"/>
    <col min="13330" max="13330" width="11" style="744" customWidth="1"/>
    <col min="13331" max="13572" width="9.109375" style="744"/>
    <col min="13573" max="13573" width="11" style="744" customWidth="1"/>
    <col min="13574" max="13575" width="9.109375" style="744"/>
    <col min="13576" max="13576" width="11.6640625" style="744" customWidth="1"/>
    <col min="13577" max="13578" width="9.109375" style="744"/>
    <col min="13579" max="13579" width="9.88671875" style="744" bestFit="1" customWidth="1"/>
    <col min="13580" max="13580" width="10.88671875" style="744" customWidth="1"/>
    <col min="13581" max="13581" width="11.6640625" style="744" customWidth="1"/>
    <col min="13582" max="13582" width="12.33203125" style="744" customWidth="1"/>
    <col min="13583" max="13583" width="11.6640625" style="744" customWidth="1"/>
    <col min="13584" max="13585" width="9.109375" style="744"/>
    <col min="13586" max="13586" width="11" style="744" customWidth="1"/>
    <col min="13587" max="13828" width="9.109375" style="744"/>
    <col min="13829" max="13829" width="11" style="744" customWidth="1"/>
    <col min="13830" max="13831" width="9.109375" style="744"/>
    <col min="13832" max="13832" width="11.6640625" style="744" customWidth="1"/>
    <col min="13833" max="13834" width="9.109375" style="744"/>
    <col min="13835" max="13835" width="9.88671875" style="744" bestFit="1" customWidth="1"/>
    <col min="13836" max="13836" width="10.88671875" style="744" customWidth="1"/>
    <col min="13837" max="13837" width="11.6640625" style="744" customWidth="1"/>
    <col min="13838" max="13838" width="12.33203125" style="744" customWidth="1"/>
    <col min="13839" max="13839" width="11.6640625" style="744" customWidth="1"/>
    <col min="13840" max="13841" width="9.109375" style="744"/>
    <col min="13842" max="13842" width="11" style="744" customWidth="1"/>
    <col min="13843" max="14084" width="9.109375" style="744"/>
    <col min="14085" max="14085" width="11" style="744" customWidth="1"/>
    <col min="14086" max="14087" width="9.109375" style="744"/>
    <col min="14088" max="14088" width="11.6640625" style="744" customWidth="1"/>
    <col min="14089" max="14090" width="9.109375" style="744"/>
    <col min="14091" max="14091" width="9.88671875" style="744" bestFit="1" customWidth="1"/>
    <col min="14092" max="14092" width="10.88671875" style="744" customWidth="1"/>
    <col min="14093" max="14093" width="11.6640625" style="744" customWidth="1"/>
    <col min="14094" max="14094" width="12.33203125" style="744" customWidth="1"/>
    <col min="14095" max="14095" width="11.6640625" style="744" customWidth="1"/>
    <col min="14096" max="14097" width="9.109375" style="744"/>
    <col min="14098" max="14098" width="11" style="744" customWidth="1"/>
    <col min="14099" max="14340" width="9.109375" style="744"/>
    <col min="14341" max="14341" width="11" style="744" customWidth="1"/>
    <col min="14342" max="14343" width="9.109375" style="744"/>
    <col min="14344" max="14344" width="11.6640625" style="744" customWidth="1"/>
    <col min="14345" max="14346" width="9.109375" style="744"/>
    <col min="14347" max="14347" width="9.88671875" style="744" bestFit="1" customWidth="1"/>
    <col min="14348" max="14348" width="10.88671875" style="744" customWidth="1"/>
    <col min="14349" max="14349" width="11.6640625" style="744" customWidth="1"/>
    <col min="14350" max="14350" width="12.33203125" style="744" customWidth="1"/>
    <col min="14351" max="14351" width="11.6640625" style="744" customWidth="1"/>
    <col min="14352" max="14353" width="9.109375" style="744"/>
    <col min="14354" max="14354" width="11" style="744" customWidth="1"/>
    <col min="14355" max="14596" width="9.109375" style="744"/>
    <col min="14597" max="14597" width="11" style="744" customWidth="1"/>
    <col min="14598" max="14599" width="9.109375" style="744"/>
    <col min="14600" max="14600" width="11.6640625" style="744" customWidth="1"/>
    <col min="14601" max="14602" width="9.109375" style="744"/>
    <col min="14603" max="14603" width="9.88671875" style="744" bestFit="1" customWidth="1"/>
    <col min="14604" max="14604" width="10.88671875" style="744" customWidth="1"/>
    <col min="14605" max="14605" width="11.6640625" style="744" customWidth="1"/>
    <col min="14606" max="14606" width="12.33203125" style="744" customWidth="1"/>
    <col min="14607" max="14607" width="11.6640625" style="744" customWidth="1"/>
    <col min="14608" max="14609" width="9.109375" style="744"/>
    <col min="14610" max="14610" width="11" style="744" customWidth="1"/>
    <col min="14611" max="14852" width="9.109375" style="744"/>
    <col min="14853" max="14853" width="11" style="744" customWidth="1"/>
    <col min="14854" max="14855" width="9.109375" style="744"/>
    <col min="14856" max="14856" width="11.6640625" style="744" customWidth="1"/>
    <col min="14857" max="14858" width="9.109375" style="744"/>
    <col min="14859" max="14859" width="9.88671875" style="744" bestFit="1" customWidth="1"/>
    <col min="14860" max="14860" width="10.88671875" style="744" customWidth="1"/>
    <col min="14861" max="14861" width="11.6640625" style="744" customWidth="1"/>
    <col min="14862" max="14862" width="12.33203125" style="744" customWidth="1"/>
    <col min="14863" max="14863" width="11.6640625" style="744" customWidth="1"/>
    <col min="14864" max="14865" width="9.109375" style="744"/>
    <col min="14866" max="14866" width="11" style="744" customWidth="1"/>
    <col min="14867" max="15108" width="9.109375" style="744"/>
    <col min="15109" max="15109" width="11" style="744" customWidth="1"/>
    <col min="15110" max="15111" width="9.109375" style="744"/>
    <col min="15112" max="15112" width="11.6640625" style="744" customWidth="1"/>
    <col min="15113" max="15114" width="9.109375" style="744"/>
    <col min="15115" max="15115" width="9.88671875" style="744" bestFit="1" customWidth="1"/>
    <col min="15116" max="15116" width="10.88671875" style="744" customWidth="1"/>
    <col min="15117" max="15117" width="11.6640625" style="744" customWidth="1"/>
    <col min="15118" max="15118" width="12.33203125" style="744" customWidth="1"/>
    <col min="15119" max="15119" width="11.6640625" style="744" customWidth="1"/>
    <col min="15120" max="15121" width="9.109375" style="744"/>
    <col min="15122" max="15122" width="11" style="744" customWidth="1"/>
    <col min="15123" max="15364" width="9.109375" style="744"/>
    <col min="15365" max="15365" width="11" style="744" customWidth="1"/>
    <col min="15366" max="15367" width="9.109375" style="744"/>
    <col min="15368" max="15368" width="11.6640625" style="744" customWidth="1"/>
    <col min="15369" max="15370" width="9.109375" style="744"/>
    <col min="15371" max="15371" width="9.88671875" style="744" bestFit="1" customWidth="1"/>
    <col min="15372" max="15372" width="10.88671875" style="744" customWidth="1"/>
    <col min="15373" max="15373" width="11.6640625" style="744" customWidth="1"/>
    <col min="15374" max="15374" width="12.33203125" style="744" customWidth="1"/>
    <col min="15375" max="15375" width="11.6640625" style="744" customWidth="1"/>
    <col min="15376" max="15377" width="9.109375" style="744"/>
    <col min="15378" max="15378" width="11" style="744" customWidth="1"/>
    <col min="15379" max="15620" width="9.109375" style="744"/>
    <col min="15621" max="15621" width="11" style="744" customWidth="1"/>
    <col min="15622" max="15623" width="9.109375" style="744"/>
    <col min="15624" max="15624" width="11.6640625" style="744" customWidth="1"/>
    <col min="15625" max="15626" width="9.109375" style="744"/>
    <col min="15627" max="15627" width="9.88671875" style="744" bestFit="1" customWidth="1"/>
    <col min="15628" max="15628" width="10.88671875" style="744" customWidth="1"/>
    <col min="15629" max="15629" width="11.6640625" style="744" customWidth="1"/>
    <col min="15630" max="15630" width="12.33203125" style="744" customWidth="1"/>
    <col min="15631" max="15631" width="11.6640625" style="744" customWidth="1"/>
    <col min="15632" max="15633" width="9.109375" style="744"/>
    <col min="15634" max="15634" width="11" style="744" customWidth="1"/>
    <col min="15635" max="15876" width="9.109375" style="744"/>
    <col min="15877" max="15877" width="11" style="744" customWidth="1"/>
    <col min="15878" max="15879" width="9.109375" style="744"/>
    <col min="15880" max="15880" width="11.6640625" style="744" customWidth="1"/>
    <col min="15881" max="15882" width="9.109375" style="744"/>
    <col min="15883" max="15883" width="9.88671875" style="744" bestFit="1" customWidth="1"/>
    <col min="15884" max="15884" width="10.88671875" style="744" customWidth="1"/>
    <col min="15885" max="15885" width="11.6640625" style="744" customWidth="1"/>
    <col min="15886" max="15886" width="12.33203125" style="744" customWidth="1"/>
    <col min="15887" max="15887" width="11.6640625" style="744" customWidth="1"/>
    <col min="15888" max="15889" width="9.109375" style="744"/>
    <col min="15890" max="15890" width="11" style="744" customWidth="1"/>
    <col min="15891" max="16132" width="9.109375" style="744"/>
    <col min="16133" max="16133" width="11" style="744" customWidth="1"/>
    <col min="16134" max="16135" width="9.109375" style="744"/>
    <col min="16136" max="16136" width="11.6640625" style="744" customWidth="1"/>
    <col min="16137" max="16138" width="9.109375" style="744"/>
    <col min="16139" max="16139" width="9.88671875" style="744" bestFit="1" customWidth="1"/>
    <col min="16140" max="16140" width="10.88671875" style="744" customWidth="1"/>
    <col min="16141" max="16141" width="11.6640625" style="744" customWidth="1"/>
    <col min="16142" max="16142" width="12.33203125" style="744" customWidth="1"/>
    <col min="16143" max="16143" width="11.6640625" style="744" customWidth="1"/>
    <col min="16144" max="16145" width="9.109375" style="744"/>
    <col min="16146" max="16146" width="11" style="744" customWidth="1"/>
    <col min="16147" max="16384" width="9.109375" style="744"/>
  </cols>
  <sheetData>
    <row r="1" spans="1:19" ht="27.75" customHeight="1" thickBot="1">
      <c r="A1" s="1769" t="s">
        <v>2227</v>
      </c>
      <c r="B1" s="1769"/>
      <c r="C1" s="1769"/>
      <c r="D1" s="1769"/>
      <c r="E1" s="1769"/>
      <c r="F1" s="1769"/>
      <c r="G1" s="1769"/>
      <c r="H1" s="1769"/>
      <c r="I1" s="1769"/>
      <c r="J1" s="1769"/>
      <c r="K1" s="1769"/>
      <c r="L1" s="1769"/>
      <c r="M1" s="1769"/>
      <c r="N1" s="1769"/>
      <c r="O1" s="1769"/>
      <c r="P1" s="1769"/>
      <c r="Q1" s="1769"/>
      <c r="R1" s="1769"/>
    </row>
    <row r="2" spans="1:19" ht="18" customHeight="1" thickBot="1">
      <c r="A2" s="1770" t="s">
        <v>2228</v>
      </c>
      <c r="B2" s="1771"/>
      <c r="C2" s="1772"/>
      <c r="D2" s="1773" t="s">
        <v>2229</v>
      </c>
      <c r="E2" s="1771"/>
      <c r="F2" s="1771"/>
      <c r="G2" s="1772"/>
      <c r="H2" s="1774" t="s">
        <v>2230</v>
      </c>
      <c r="I2" s="1775"/>
      <c r="J2" s="1775"/>
      <c r="K2" s="1775"/>
      <c r="L2" s="1775"/>
      <c r="M2" s="1775"/>
      <c r="N2" s="1775"/>
      <c r="O2" s="1775"/>
      <c r="P2" s="1775"/>
      <c r="Q2" s="1775"/>
      <c r="R2" s="1776"/>
    </row>
    <row r="3" spans="1:19" ht="40.200000000000003" thickBot="1">
      <c r="A3" s="1105" t="s">
        <v>2231</v>
      </c>
      <c r="B3" s="1106" t="s">
        <v>2232</v>
      </c>
      <c r="C3" s="1107" t="s">
        <v>2233</v>
      </c>
      <c r="D3" s="1109" t="s">
        <v>2234</v>
      </c>
      <c r="E3" s="746" t="s">
        <v>2235</v>
      </c>
      <c r="F3" s="746" t="s">
        <v>2236</v>
      </c>
      <c r="G3" s="747" t="s">
        <v>2235</v>
      </c>
      <c r="H3" s="1105" t="s">
        <v>2237</v>
      </c>
      <c r="I3" s="1111" t="s">
        <v>2238</v>
      </c>
      <c r="J3" s="1111" t="s">
        <v>2239</v>
      </c>
      <c r="K3" s="1111" t="s">
        <v>2240</v>
      </c>
      <c r="L3" s="1111" t="s">
        <v>2237</v>
      </c>
      <c r="M3" s="1111" t="s">
        <v>2241</v>
      </c>
      <c r="N3" s="1111" t="s">
        <v>2242</v>
      </c>
      <c r="O3" s="1111" t="s">
        <v>2243</v>
      </c>
      <c r="P3" s="1111" t="s">
        <v>2244</v>
      </c>
      <c r="Q3" s="1111" t="s">
        <v>2245</v>
      </c>
      <c r="R3" s="1112">
        <v>36529</v>
      </c>
    </row>
    <row r="4" spans="1:19" ht="13.8">
      <c r="A4" s="748">
        <v>40</v>
      </c>
      <c r="B4" s="749">
        <v>15.87</v>
      </c>
      <c r="C4" s="750">
        <v>9.09</v>
      </c>
      <c r="D4" s="1777" t="s">
        <v>2246</v>
      </c>
      <c r="E4" s="1778"/>
      <c r="F4" s="1778"/>
      <c r="G4" s="1779"/>
      <c r="H4" s="748" t="s">
        <v>2247</v>
      </c>
      <c r="I4" s="751">
        <v>8</v>
      </c>
      <c r="J4" s="751">
        <v>15</v>
      </c>
      <c r="K4" s="751">
        <v>15</v>
      </c>
      <c r="L4" s="751" t="s">
        <v>2248</v>
      </c>
      <c r="M4" s="751">
        <v>25</v>
      </c>
      <c r="N4" s="751">
        <v>30</v>
      </c>
      <c r="O4" s="751">
        <v>0</v>
      </c>
      <c r="P4" s="751">
        <v>0</v>
      </c>
      <c r="Q4" s="751">
        <v>0</v>
      </c>
      <c r="R4" s="749">
        <v>0</v>
      </c>
    </row>
    <row r="5" spans="1:19">
      <c r="A5" s="748">
        <v>41</v>
      </c>
      <c r="B5" s="749">
        <v>15.64</v>
      </c>
      <c r="C5" s="750">
        <v>9.0749999999999993</v>
      </c>
      <c r="D5" s="1110">
        <v>31594</v>
      </c>
      <c r="E5" s="752">
        <v>4</v>
      </c>
      <c r="F5" s="753">
        <v>33239</v>
      </c>
      <c r="G5" s="754">
        <v>51</v>
      </c>
      <c r="H5" s="748" t="s">
        <v>2249</v>
      </c>
      <c r="I5" s="751">
        <v>11</v>
      </c>
      <c r="J5" s="751">
        <v>15</v>
      </c>
      <c r="K5" s="751">
        <v>15</v>
      </c>
      <c r="L5" s="751" t="s">
        <v>2250</v>
      </c>
      <c r="M5" s="751">
        <v>30</v>
      </c>
      <c r="N5" s="751">
        <v>30</v>
      </c>
      <c r="O5" s="751">
        <v>30</v>
      </c>
      <c r="P5" s="751">
        <v>30</v>
      </c>
      <c r="Q5" s="751">
        <v>30</v>
      </c>
      <c r="R5" s="749">
        <v>30</v>
      </c>
      <c r="S5" s="755"/>
    </row>
    <row r="6" spans="1:19">
      <c r="A6" s="748">
        <v>42</v>
      </c>
      <c r="B6" s="756">
        <v>15.4</v>
      </c>
      <c r="C6" s="750">
        <v>9.0589999999999993</v>
      </c>
      <c r="D6" s="1110">
        <v>31778</v>
      </c>
      <c r="E6" s="757">
        <v>8</v>
      </c>
      <c r="F6" s="753">
        <v>33420</v>
      </c>
      <c r="G6" s="754">
        <v>60</v>
      </c>
      <c r="H6" s="748" t="s">
        <v>2251</v>
      </c>
      <c r="I6" s="751">
        <v>15</v>
      </c>
      <c r="J6" s="751">
        <v>20</v>
      </c>
      <c r="K6" s="751">
        <v>20</v>
      </c>
      <c r="L6" s="751" t="s">
        <v>2252</v>
      </c>
      <c r="M6" s="751">
        <v>40</v>
      </c>
      <c r="N6" s="751">
        <v>40</v>
      </c>
      <c r="O6" s="751">
        <v>40</v>
      </c>
      <c r="P6" s="751">
        <v>60</v>
      </c>
      <c r="Q6" s="751">
        <v>60</v>
      </c>
      <c r="R6" s="749">
        <v>60</v>
      </c>
    </row>
    <row r="7" spans="1:19">
      <c r="A7" s="748">
        <v>43</v>
      </c>
      <c r="B7" s="749">
        <v>15.15</v>
      </c>
      <c r="C7" s="750">
        <v>9.0399999999999991</v>
      </c>
      <c r="D7" s="1110">
        <v>31959</v>
      </c>
      <c r="E7" s="757">
        <v>13</v>
      </c>
      <c r="F7" s="753">
        <v>33604</v>
      </c>
      <c r="G7" s="754">
        <v>71</v>
      </c>
      <c r="H7" s="748" t="s">
        <v>2253</v>
      </c>
      <c r="I7" s="751">
        <v>20</v>
      </c>
      <c r="J7" s="751">
        <v>20</v>
      </c>
      <c r="K7" s="751">
        <v>30</v>
      </c>
      <c r="L7" s="751" t="s">
        <v>2254</v>
      </c>
      <c r="M7" s="751">
        <v>60</v>
      </c>
      <c r="N7" s="751">
        <v>60</v>
      </c>
      <c r="O7" s="751">
        <v>60</v>
      </c>
      <c r="P7" s="751">
        <v>90</v>
      </c>
      <c r="Q7" s="751">
        <v>90</v>
      </c>
      <c r="R7" s="749">
        <v>120</v>
      </c>
    </row>
    <row r="8" spans="1:19">
      <c r="A8" s="748">
        <v>44</v>
      </c>
      <c r="B8" s="756">
        <v>14.9</v>
      </c>
      <c r="C8" s="750">
        <v>9.0190000000000001</v>
      </c>
      <c r="D8" s="1110">
        <v>32143</v>
      </c>
      <c r="E8" s="757">
        <v>18</v>
      </c>
      <c r="F8" s="753">
        <v>33786</v>
      </c>
      <c r="G8" s="754">
        <v>83</v>
      </c>
      <c r="H8" s="748" t="s">
        <v>2255</v>
      </c>
      <c r="I8" s="751">
        <v>20</v>
      </c>
      <c r="J8" s="751">
        <v>20</v>
      </c>
      <c r="K8" s="751">
        <v>40</v>
      </c>
      <c r="L8" s="751" t="s">
        <v>2256</v>
      </c>
      <c r="M8" s="751">
        <v>70</v>
      </c>
      <c r="N8" s="751">
        <v>70</v>
      </c>
      <c r="O8" s="751">
        <v>80</v>
      </c>
      <c r="P8" s="751">
        <v>120</v>
      </c>
      <c r="Q8" s="751">
        <v>150</v>
      </c>
      <c r="R8" s="749">
        <v>175</v>
      </c>
    </row>
    <row r="9" spans="1:19">
      <c r="A9" s="748">
        <v>45</v>
      </c>
      <c r="B9" s="749">
        <v>14.61</v>
      </c>
      <c r="C9" s="750">
        <v>8.9960000000000004</v>
      </c>
      <c r="D9" s="1110">
        <v>32325</v>
      </c>
      <c r="E9" s="757">
        <v>23</v>
      </c>
      <c r="F9" s="753">
        <v>33970</v>
      </c>
      <c r="G9" s="754">
        <v>92</v>
      </c>
      <c r="H9" s="748" t="s">
        <v>2257</v>
      </c>
      <c r="I9" s="751">
        <v>20</v>
      </c>
      <c r="J9" s="751">
        <v>20</v>
      </c>
      <c r="K9" s="751">
        <v>50</v>
      </c>
      <c r="L9" s="751" t="s">
        <v>2258</v>
      </c>
      <c r="M9" s="751">
        <v>70</v>
      </c>
      <c r="N9" s="751">
        <v>70</v>
      </c>
      <c r="O9" s="751">
        <v>80</v>
      </c>
      <c r="P9" s="751">
        <v>150</v>
      </c>
      <c r="Q9" s="751">
        <v>175</v>
      </c>
      <c r="R9" s="1767" t="s">
        <v>2259</v>
      </c>
    </row>
    <row r="10" spans="1:19" ht="13.8" thickBot="1">
      <c r="A10" s="748">
        <v>46</v>
      </c>
      <c r="B10" s="749">
        <v>14.37</v>
      </c>
      <c r="C10" s="750">
        <v>8.9710000000000001</v>
      </c>
      <c r="D10" s="1110">
        <v>32509</v>
      </c>
      <c r="E10" s="757">
        <v>29</v>
      </c>
      <c r="F10" s="753">
        <v>34151</v>
      </c>
      <c r="G10" s="754">
        <v>97</v>
      </c>
      <c r="H10" s="758"/>
      <c r="I10" s="759"/>
      <c r="J10" s="759"/>
      <c r="K10" s="759"/>
      <c r="L10" s="759" t="s">
        <v>2260</v>
      </c>
      <c r="M10" s="759">
        <v>70</v>
      </c>
      <c r="N10" s="759">
        <v>70</v>
      </c>
      <c r="O10" s="759">
        <v>80</v>
      </c>
      <c r="P10" s="759">
        <v>150</v>
      </c>
      <c r="Q10" s="759">
        <v>200</v>
      </c>
      <c r="R10" s="1768"/>
    </row>
    <row r="11" spans="1:19" ht="18.75" customHeight="1">
      <c r="A11" s="748">
        <v>47</v>
      </c>
      <c r="B11" s="756">
        <v>14.1</v>
      </c>
      <c r="C11" s="750">
        <v>8.9429999999999996</v>
      </c>
      <c r="D11" s="1110">
        <v>32690</v>
      </c>
      <c r="E11" s="757">
        <v>34</v>
      </c>
      <c r="F11" s="753">
        <v>34335</v>
      </c>
      <c r="G11" s="754">
        <v>104</v>
      </c>
      <c r="H11" s="1798" t="s">
        <v>2261</v>
      </c>
      <c r="I11" s="1799"/>
      <c r="J11" s="1799"/>
      <c r="K11" s="1799"/>
      <c r="L11" s="1799"/>
      <c r="M11" s="1799"/>
      <c r="N11" s="1800"/>
      <c r="O11" s="1801" t="s">
        <v>2262</v>
      </c>
      <c r="P11" s="1802"/>
      <c r="Q11" s="1802"/>
      <c r="R11" s="1803"/>
    </row>
    <row r="12" spans="1:19" ht="15" customHeight="1">
      <c r="A12" s="748">
        <v>48</v>
      </c>
      <c r="B12" s="749">
        <v>13.82</v>
      </c>
      <c r="C12" s="750">
        <v>8.9130000000000003</v>
      </c>
      <c r="D12" s="1110">
        <v>32874</v>
      </c>
      <c r="E12" s="757">
        <v>38</v>
      </c>
      <c r="F12" s="753">
        <v>34516</v>
      </c>
      <c r="G12" s="754">
        <v>114</v>
      </c>
      <c r="H12" s="760" t="s">
        <v>2237</v>
      </c>
      <c r="I12" s="1804">
        <v>32146</v>
      </c>
      <c r="J12" s="1804"/>
      <c r="K12" s="1804">
        <v>32877</v>
      </c>
      <c r="L12" s="1804"/>
      <c r="M12" s="761">
        <v>35438</v>
      </c>
      <c r="N12" s="762">
        <v>39821</v>
      </c>
      <c r="O12" s="763">
        <v>35805</v>
      </c>
      <c r="P12" s="764" t="s">
        <v>2263</v>
      </c>
      <c r="Q12" s="764"/>
      <c r="R12" s="765"/>
    </row>
    <row r="13" spans="1:19" ht="12.75" customHeight="1">
      <c r="A13" s="748">
        <v>49</v>
      </c>
      <c r="B13" s="749">
        <v>13.54</v>
      </c>
      <c r="C13" s="750">
        <v>8.8810000000000002</v>
      </c>
      <c r="D13" s="1780">
        <v>33055</v>
      </c>
      <c r="E13" s="1782">
        <v>43</v>
      </c>
      <c r="F13" s="753">
        <v>34700</v>
      </c>
      <c r="G13" s="754">
        <v>125</v>
      </c>
      <c r="H13" s="760" t="s">
        <v>2264</v>
      </c>
      <c r="I13" s="766">
        <v>60</v>
      </c>
      <c r="J13" s="766">
        <v>27</v>
      </c>
      <c r="K13" s="766">
        <v>70</v>
      </c>
      <c r="L13" s="766">
        <v>30</v>
      </c>
      <c r="M13" s="1784" t="s">
        <v>2265</v>
      </c>
      <c r="N13" s="1787">
        <v>0.1</v>
      </c>
      <c r="O13" s="1790">
        <v>40182</v>
      </c>
      <c r="P13" s="1790"/>
      <c r="Q13" s="1791"/>
      <c r="R13" s="767">
        <v>41643</v>
      </c>
    </row>
    <row r="14" spans="1:19" ht="13.5" customHeight="1" thickBot="1">
      <c r="A14" s="748">
        <v>50</v>
      </c>
      <c r="B14" s="749">
        <v>13.25</v>
      </c>
      <c r="C14" s="750">
        <v>8.8460000000000001</v>
      </c>
      <c r="D14" s="1781"/>
      <c r="E14" s="1783"/>
      <c r="F14" s="768">
        <v>34881</v>
      </c>
      <c r="G14" s="769">
        <v>136</v>
      </c>
      <c r="H14" s="760" t="s">
        <v>2266</v>
      </c>
      <c r="I14" s="766">
        <v>100</v>
      </c>
      <c r="J14" s="766">
        <v>45</v>
      </c>
      <c r="K14" s="766">
        <v>120</v>
      </c>
      <c r="L14" s="766">
        <v>50</v>
      </c>
      <c r="M14" s="1785"/>
      <c r="N14" s="1788"/>
      <c r="O14" s="1792" t="s">
        <v>2267</v>
      </c>
      <c r="P14" s="1793"/>
      <c r="Q14" s="770">
        <v>150</v>
      </c>
      <c r="R14" s="765">
        <v>400</v>
      </c>
    </row>
    <row r="15" spans="1:19" ht="14.4" thickBot="1">
      <c r="A15" s="748">
        <v>51</v>
      </c>
      <c r="B15" s="749">
        <v>12.95</v>
      </c>
      <c r="C15" s="750">
        <v>8.8079999999999998</v>
      </c>
      <c r="D15" s="1794" t="s">
        <v>2268</v>
      </c>
      <c r="E15" s="1778"/>
      <c r="F15" s="1778"/>
      <c r="G15" s="1779"/>
      <c r="H15" s="760" t="s">
        <v>2269</v>
      </c>
      <c r="I15" s="766">
        <v>180</v>
      </c>
      <c r="J15" s="766">
        <v>90</v>
      </c>
      <c r="K15" s="766">
        <v>220</v>
      </c>
      <c r="L15" s="766">
        <v>100</v>
      </c>
      <c r="M15" s="1785"/>
      <c r="N15" s="1788"/>
      <c r="O15" s="771" t="s">
        <v>2270</v>
      </c>
      <c r="P15" s="772"/>
      <c r="Q15" s="770">
        <v>400</v>
      </c>
      <c r="R15" s="765">
        <v>600</v>
      </c>
    </row>
    <row r="16" spans="1:19" ht="12.75" customHeight="1" thickBot="1">
      <c r="A16" s="748">
        <v>52</v>
      </c>
      <c r="B16" s="749">
        <v>12.66</v>
      </c>
      <c r="C16" s="750">
        <v>8.7080000000000002</v>
      </c>
      <c r="D16" s="773">
        <v>35065</v>
      </c>
      <c r="E16" s="774" t="s">
        <v>2271</v>
      </c>
      <c r="F16" s="775">
        <v>37712</v>
      </c>
      <c r="G16" s="776">
        <v>55</v>
      </c>
      <c r="H16" s="760" t="s">
        <v>2272</v>
      </c>
      <c r="I16" s="766">
        <v>250</v>
      </c>
      <c r="J16" s="766">
        <v>130</v>
      </c>
      <c r="K16" s="766">
        <v>300</v>
      </c>
      <c r="L16" s="766">
        <v>150</v>
      </c>
      <c r="M16" s="1785"/>
      <c r="N16" s="1788"/>
      <c r="O16" s="777" t="s">
        <v>2273</v>
      </c>
      <c r="P16" s="778"/>
      <c r="Q16" s="779">
        <v>800</v>
      </c>
      <c r="R16" s="780">
        <v>1200</v>
      </c>
    </row>
    <row r="17" spans="1:21" ht="12.75" customHeight="1">
      <c r="A17" s="748">
        <v>53</v>
      </c>
      <c r="B17" s="749">
        <v>12.35</v>
      </c>
      <c r="C17" s="750">
        <v>8.7240000000000002</v>
      </c>
      <c r="D17" s="781">
        <v>35247</v>
      </c>
      <c r="E17" s="782" t="s">
        <v>2274</v>
      </c>
      <c r="F17" s="783">
        <v>37987</v>
      </c>
      <c r="G17" s="784">
        <v>61</v>
      </c>
      <c r="H17" s="760" t="s">
        <v>2275</v>
      </c>
      <c r="I17" s="766">
        <v>330</v>
      </c>
      <c r="J17" s="766">
        <v>175</v>
      </c>
      <c r="K17" s="766">
        <v>400</v>
      </c>
      <c r="L17" s="766">
        <v>200</v>
      </c>
      <c r="M17" s="1785"/>
      <c r="N17" s="1788"/>
      <c r="O17" s="1805"/>
      <c r="P17" s="1806"/>
      <c r="Q17" s="1806"/>
      <c r="R17" s="1806"/>
    </row>
    <row r="18" spans="1:21" ht="15.75" customHeight="1" thickBot="1">
      <c r="A18" s="748">
        <v>54</v>
      </c>
      <c r="B18" s="749">
        <v>12.05</v>
      </c>
      <c r="C18" s="750">
        <v>8.6780000000000008</v>
      </c>
      <c r="D18" s="781">
        <v>35431</v>
      </c>
      <c r="E18" s="782" t="s">
        <v>2276</v>
      </c>
      <c r="F18" s="783">
        <v>38200</v>
      </c>
      <c r="G18" s="784" t="s">
        <v>2277</v>
      </c>
      <c r="H18" s="785" t="s">
        <v>2278</v>
      </c>
      <c r="I18" s="786">
        <v>400</v>
      </c>
      <c r="J18" s="786">
        <v>250</v>
      </c>
      <c r="K18" s="786">
        <v>500</v>
      </c>
      <c r="L18" s="786">
        <v>300</v>
      </c>
      <c r="M18" s="1786"/>
      <c r="N18" s="1789"/>
      <c r="O18" s="1807"/>
      <c r="P18" s="1808"/>
      <c r="Q18" s="1808"/>
      <c r="R18" s="1808"/>
    </row>
    <row r="19" spans="1:21" ht="17.25" customHeight="1" thickBot="1">
      <c r="A19" s="748">
        <v>55</v>
      </c>
      <c r="B19" s="749">
        <v>11.73</v>
      </c>
      <c r="C19" s="750">
        <v>8.6270000000000007</v>
      </c>
      <c r="D19" s="781">
        <v>35612</v>
      </c>
      <c r="E19" s="782" t="s">
        <v>2279</v>
      </c>
      <c r="F19" s="783">
        <v>38200</v>
      </c>
      <c r="G19" s="784">
        <v>11</v>
      </c>
      <c r="H19" s="1777" t="s">
        <v>2280</v>
      </c>
      <c r="I19" s="1778"/>
      <c r="J19" s="1778"/>
      <c r="K19" s="1779"/>
      <c r="L19" s="1809" t="s">
        <v>2281</v>
      </c>
      <c r="M19" s="1810"/>
      <c r="N19" s="1810"/>
      <c r="O19" s="1810"/>
      <c r="P19" s="1810"/>
      <c r="Q19" s="1810"/>
      <c r="R19" s="1811"/>
    </row>
    <row r="20" spans="1:21">
      <c r="A20" s="748">
        <v>56</v>
      </c>
      <c r="B20" s="749">
        <v>11.42</v>
      </c>
      <c r="C20" s="750">
        <v>8.5719999999999992</v>
      </c>
      <c r="D20" s="781">
        <v>35796</v>
      </c>
      <c r="E20" s="782" t="s">
        <v>2282</v>
      </c>
      <c r="F20" s="783">
        <v>38443</v>
      </c>
      <c r="G20" s="784">
        <v>14</v>
      </c>
      <c r="H20" s="787" t="s">
        <v>1023</v>
      </c>
      <c r="I20" s="788" t="s">
        <v>2283</v>
      </c>
      <c r="J20" s="789" t="s">
        <v>2284</v>
      </c>
      <c r="K20" s="790" t="s">
        <v>2285</v>
      </c>
      <c r="L20" s="1812" t="s">
        <v>2286</v>
      </c>
      <c r="M20" s="1813"/>
      <c r="N20" s="1813"/>
      <c r="O20" s="1813"/>
      <c r="P20" s="1813"/>
      <c r="Q20" s="1813"/>
      <c r="R20" s="1814"/>
      <c r="U20" s="755"/>
    </row>
    <row r="21" spans="1:21">
      <c r="A21" s="748">
        <v>57</v>
      </c>
      <c r="B21" s="756">
        <v>11.1</v>
      </c>
      <c r="C21" s="750">
        <v>8.5120000000000005</v>
      </c>
      <c r="D21" s="781">
        <v>35977</v>
      </c>
      <c r="E21" s="782" t="s">
        <v>2287</v>
      </c>
      <c r="F21" s="783">
        <v>38534</v>
      </c>
      <c r="G21" s="784">
        <v>17</v>
      </c>
      <c r="H21" s="791">
        <v>34338</v>
      </c>
      <c r="I21" s="792">
        <v>100</v>
      </c>
      <c r="J21" s="792"/>
      <c r="K21" s="793"/>
      <c r="L21" s="1795" t="s">
        <v>2288</v>
      </c>
      <c r="M21" s="1796"/>
      <c r="N21" s="1796"/>
      <c r="O21" s="1796"/>
      <c r="P21" s="1796"/>
      <c r="Q21" s="1796"/>
      <c r="R21" s="1797"/>
    </row>
    <row r="22" spans="1:21">
      <c r="A22" s="748">
        <v>58</v>
      </c>
      <c r="B22" s="749">
        <v>10.78</v>
      </c>
      <c r="C22" s="750">
        <v>8.4459999999999997</v>
      </c>
      <c r="D22" s="781">
        <v>36161</v>
      </c>
      <c r="E22" s="782" t="s">
        <v>2289</v>
      </c>
      <c r="F22" s="783">
        <v>38657</v>
      </c>
      <c r="G22" s="784">
        <v>21</v>
      </c>
      <c r="H22" s="791">
        <v>34703</v>
      </c>
      <c r="I22" s="792"/>
      <c r="J22" s="794">
        <v>0.1</v>
      </c>
      <c r="K22" s="793"/>
      <c r="L22" s="1795" t="s">
        <v>2290</v>
      </c>
      <c r="M22" s="1796"/>
      <c r="N22" s="1796"/>
      <c r="O22" s="1796"/>
      <c r="P22" s="1796"/>
      <c r="Q22" s="1796"/>
      <c r="R22" s="1797"/>
      <c r="S22" s="755"/>
    </row>
    <row r="23" spans="1:21" ht="13.8" thickBot="1">
      <c r="A23" s="745">
        <v>59</v>
      </c>
      <c r="B23" s="795">
        <v>10.46</v>
      </c>
      <c r="C23" s="796">
        <v>8.3710000000000004</v>
      </c>
      <c r="D23" s="781">
        <v>36342</v>
      </c>
      <c r="E23" s="782">
        <v>37</v>
      </c>
      <c r="F23" s="783">
        <v>38838</v>
      </c>
      <c r="G23" s="784">
        <v>24</v>
      </c>
      <c r="H23" s="797">
        <v>35068</v>
      </c>
      <c r="I23" s="798"/>
      <c r="J23" s="798"/>
      <c r="K23" s="799">
        <v>0.1</v>
      </c>
      <c r="L23" s="1795" t="s">
        <v>2291</v>
      </c>
      <c r="M23" s="1796"/>
      <c r="N23" s="1796"/>
      <c r="O23" s="1796"/>
      <c r="P23" s="1796"/>
      <c r="Q23" s="1796"/>
      <c r="R23" s="1797"/>
    </row>
    <row r="24" spans="1:21" ht="14.25" customHeight="1">
      <c r="A24" s="748">
        <v>60</v>
      </c>
      <c r="B24" s="749">
        <v>10.130000000000001</v>
      </c>
      <c r="C24" s="750">
        <v>8.2870000000000008</v>
      </c>
      <c r="D24" s="781">
        <v>36526</v>
      </c>
      <c r="E24" s="782">
        <v>38</v>
      </c>
      <c r="F24" s="783">
        <v>38961</v>
      </c>
      <c r="G24" s="784">
        <v>29</v>
      </c>
      <c r="L24" s="1795" t="s">
        <v>2292</v>
      </c>
      <c r="M24" s="1796"/>
      <c r="N24" s="1796"/>
      <c r="O24" s="1796"/>
      <c r="P24" s="1796"/>
      <c r="Q24" s="1796"/>
      <c r="R24" s="1797"/>
    </row>
    <row r="25" spans="1:21" ht="12.75" customHeight="1">
      <c r="A25" s="745">
        <v>61</v>
      </c>
      <c r="B25" s="795">
        <v>9.81</v>
      </c>
      <c r="C25" s="796">
        <v>8.1940000000000008</v>
      </c>
      <c r="D25" s="781">
        <v>37165</v>
      </c>
      <c r="E25" s="782">
        <v>41.5</v>
      </c>
      <c r="F25" s="783">
        <v>39173</v>
      </c>
      <c r="G25" s="784">
        <v>35</v>
      </c>
      <c r="L25" s="1795" t="s">
        <v>2293</v>
      </c>
      <c r="M25" s="1796"/>
      <c r="N25" s="1796"/>
      <c r="O25" s="1796"/>
      <c r="P25" s="1796"/>
      <c r="Q25" s="1796"/>
      <c r="R25" s="1797"/>
    </row>
    <row r="26" spans="1:21" ht="13.5" customHeight="1">
      <c r="A26" s="748">
        <v>62</v>
      </c>
      <c r="B26" s="749">
        <v>9.48</v>
      </c>
      <c r="C26" s="750">
        <v>8.093</v>
      </c>
      <c r="D26" s="781">
        <v>37257</v>
      </c>
      <c r="E26" s="782">
        <v>43.5</v>
      </c>
      <c r="F26" s="783">
        <v>39264</v>
      </c>
      <c r="G26" s="784">
        <v>41</v>
      </c>
      <c r="L26" s="1818" t="s">
        <v>2294</v>
      </c>
      <c r="M26" s="1819"/>
      <c r="N26" s="1819"/>
      <c r="O26" s="1819"/>
      <c r="P26" s="1819"/>
      <c r="Q26" s="1819"/>
      <c r="R26" s="1820"/>
      <c r="T26" s="755"/>
    </row>
    <row r="27" spans="1:21" ht="31.2">
      <c r="A27" s="748">
        <v>63</v>
      </c>
      <c r="B27" s="749">
        <v>9.15</v>
      </c>
      <c r="C27" s="750">
        <v>7.9820000000000002</v>
      </c>
      <c r="D27" s="781">
        <v>37347</v>
      </c>
      <c r="E27" s="782">
        <v>46.25</v>
      </c>
      <c r="F27" s="783">
        <v>39455</v>
      </c>
      <c r="G27" s="784">
        <v>47</v>
      </c>
      <c r="I27" s="1240"/>
      <c r="L27" s="1818" t="s">
        <v>2295</v>
      </c>
      <c r="M27" s="1819"/>
      <c r="N27" s="1819"/>
      <c r="O27" s="1819"/>
      <c r="P27" s="1819"/>
      <c r="Q27" s="1819"/>
      <c r="R27" s="1820"/>
      <c r="T27" s="755"/>
    </row>
    <row r="28" spans="1:21" ht="13.8">
      <c r="A28" s="748">
        <v>64</v>
      </c>
      <c r="B28" s="749">
        <v>8.82</v>
      </c>
      <c r="C28" s="750">
        <v>7.8620000000000001</v>
      </c>
      <c r="D28" s="781">
        <v>37438</v>
      </c>
      <c r="E28" s="782">
        <v>48.5</v>
      </c>
      <c r="F28" s="1821" t="s">
        <v>2296</v>
      </c>
      <c r="G28" s="1823">
        <v>54</v>
      </c>
      <c r="L28" s="1818" t="s">
        <v>2297</v>
      </c>
      <c r="M28" s="1819"/>
      <c r="N28" s="1819"/>
      <c r="O28" s="1819"/>
      <c r="P28" s="1819"/>
      <c r="Q28" s="1819"/>
      <c r="R28" s="1820"/>
      <c r="T28" s="755"/>
    </row>
    <row r="29" spans="1:21" ht="13.8">
      <c r="A29" s="748">
        <v>65</v>
      </c>
      <c r="B29" s="756">
        <v>8.5</v>
      </c>
      <c r="C29" s="750">
        <v>7.7309999999999999</v>
      </c>
      <c r="D29" s="800">
        <v>37622</v>
      </c>
      <c r="E29" s="801">
        <v>50.75</v>
      </c>
      <c r="F29" s="1822"/>
      <c r="G29" s="1824"/>
      <c r="L29" s="1818" t="s">
        <v>2298</v>
      </c>
      <c r="M29" s="1819"/>
      <c r="N29" s="1819"/>
      <c r="O29" s="1819"/>
      <c r="P29" s="1819"/>
      <c r="Q29" s="1819"/>
      <c r="R29" s="1820"/>
      <c r="T29" s="755"/>
    </row>
    <row r="30" spans="1:21" ht="13.8">
      <c r="A30" s="748">
        <v>66</v>
      </c>
      <c r="B30" s="749">
        <v>8.17</v>
      </c>
      <c r="C30" s="750">
        <v>7.5910000000000002</v>
      </c>
      <c r="L30" s="1818" t="s">
        <v>2299</v>
      </c>
      <c r="M30" s="1819"/>
      <c r="N30" s="1819"/>
      <c r="O30" s="1819"/>
      <c r="P30" s="1819"/>
      <c r="Q30" s="1819"/>
      <c r="R30" s="1820"/>
    </row>
    <row r="31" spans="1:21" ht="12.75" customHeight="1">
      <c r="A31" s="748">
        <v>67</v>
      </c>
      <c r="B31" s="749">
        <v>7.85</v>
      </c>
      <c r="C31" s="750">
        <v>7.431</v>
      </c>
      <c r="L31" s="1815" t="s">
        <v>2300</v>
      </c>
      <c r="M31" s="1816"/>
      <c r="N31" s="1816"/>
      <c r="O31" s="1816"/>
      <c r="P31" s="1816"/>
      <c r="Q31" s="1816"/>
      <c r="R31" s="1817"/>
    </row>
    <row r="32" spans="1:21" ht="12.75" customHeight="1">
      <c r="A32" s="748">
        <v>68</v>
      </c>
      <c r="B32" s="749">
        <v>7.53</v>
      </c>
      <c r="C32" s="750">
        <v>7.2619999999999996</v>
      </c>
      <c r="L32" s="1795" t="s">
        <v>2301</v>
      </c>
      <c r="M32" s="1796"/>
      <c r="N32" s="1796"/>
      <c r="O32" s="1796"/>
      <c r="P32" s="1796"/>
      <c r="Q32" s="1796"/>
      <c r="R32" s="1797"/>
    </row>
    <row r="33" spans="1:20" ht="12.75" customHeight="1" thickBot="1">
      <c r="A33" s="748">
        <v>69</v>
      </c>
      <c r="B33" s="749">
        <v>7.22</v>
      </c>
      <c r="C33" s="750">
        <v>7.0830000000000002</v>
      </c>
      <c r="L33" s="1841" t="s">
        <v>2302</v>
      </c>
      <c r="M33" s="1842"/>
      <c r="N33" s="1842"/>
      <c r="O33" s="1842"/>
      <c r="P33" s="1842"/>
      <c r="Q33" s="1842"/>
      <c r="R33" s="1843"/>
    </row>
    <row r="34" spans="1:20" ht="18.75" customHeight="1" thickBot="1">
      <c r="A34" s="758">
        <v>70</v>
      </c>
      <c r="B34" s="802">
        <v>6.91</v>
      </c>
      <c r="C34" s="1108">
        <v>6.8970000000000002</v>
      </c>
    </row>
    <row r="35" spans="1:20" ht="13.5" customHeight="1" thickBot="1">
      <c r="A35" s="1844" t="s">
        <v>2303</v>
      </c>
      <c r="B35" s="1845"/>
      <c r="C35" s="1845"/>
      <c r="D35" s="1846"/>
      <c r="E35" s="1104" t="s">
        <v>2304</v>
      </c>
      <c r="F35" s="803"/>
      <c r="G35" s="803"/>
      <c r="H35" s="803"/>
      <c r="I35" s="804"/>
      <c r="J35" s="1847" t="s">
        <v>2305</v>
      </c>
      <c r="K35" s="1848"/>
      <c r="L35" s="1777" t="s">
        <v>2306</v>
      </c>
      <c r="M35" s="1778"/>
      <c r="N35" s="1778"/>
      <c r="O35" s="1779"/>
    </row>
    <row r="36" spans="1:20" ht="21" customHeight="1">
      <c r="A36" s="805" t="s">
        <v>2307</v>
      </c>
      <c r="B36" s="806">
        <v>0</v>
      </c>
      <c r="C36" s="806" t="s">
        <v>2308</v>
      </c>
      <c r="D36" s="807">
        <v>65</v>
      </c>
      <c r="E36" s="808" t="s">
        <v>2309</v>
      </c>
      <c r="F36" s="809"/>
      <c r="G36" s="809"/>
      <c r="H36" s="809"/>
      <c r="I36" s="810"/>
      <c r="J36" s="1825" t="s">
        <v>2310</v>
      </c>
      <c r="K36" s="1826" t="s">
        <v>2311</v>
      </c>
      <c r="L36" s="1827" t="s">
        <v>2312</v>
      </c>
      <c r="M36" s="1828"/>
      <c r="N36" s="1828"/>
      <c r="O36" s="1829"/>
      <c r="T36" s="755"/>
    </row>
    <row r="37" spans="1:20" ht="13.8" thickBot="1">
      <c r="A37" s="811" t="s">
        <v>2313</v>
      </c>
      <c r="B37" s="806">
        <v>2</v>
      </c>
      <c r="C37" s="806" t="s">
        <v>2314</v>
      </c>
      <c r="D37" s="807">
        <v>72</v>
      </c>
      <c r="E37" s="812" t="s">
        <v>2237</v>
      </c>
      <c r="F37" s="813" t="s">
        <v>2315</v>
      </c>
      <c r="G37" s="813" t="s">
        <v>2316</v>
      </c>
      <c r="H37" s="813" t="s">
        <v>2317</v>
      </c>
      <c r="I37" s="814" t="s">
        <v>2318</v>
      </c>
      <c r="J37" s="1825"/>
      <c r="K37" s="1826"/>
      <c r="L37" s="1830"/>
      <c r="M37" s="1831"/>
      <c r="N37" s="1831"/>
      <c r="O37" s="1832"/>
    </row>
    <row r="38" spans="1:20" ht="18" customHeight="1">
      <c r="A38" s="805" t="s">
        <v>2319</v>
      </c>
      <c r="B38" s="806">
        <v>6</v>
      </c>
      <c r="C38" s="806" t="s">
        <v>2320</v>
      </c>
      <c r="D38" s="807">
        <v>80</v>
      </c>
      <c r="E38" s="815" t="s">
        <v>2321</v>
      </c>
      <c r="F38" s="816">
        <v>325</v>
      </c>
      <c r="G38" s="816">
        <v>200</v>
      </c>
      <c r="H38" s="816">
        <v>160</v>
      </c>
      <c r="I38" s="817">
        <v>130</v>
      </c>
      <c r="J38" s="1825"/>
      <c r="K38" s="1826"/>
      <c r="L38" s="1830"/>
      <c r="M38" s="1831"/>
      <c r="N38" s="1831"/>
      <c r="O38" s="1832"/>
    </row>
    <row r="39" spans="1:20" ht="18" customHeight="1">
      <c r="A39" s="811" t="s">
        <v>2322</v>
      </c>
      <c r="B39" s="806">
        <v>9</v>
      </c>
      <c r="C39" s="806" t="s">
        <v>2323</v>
      </c>
      <c r="D39" s="807">
        <v>90</v>
      </c>
      <c r="E39" s="818" t="s">
        <v>2324</v>
      </c>
      <c r="F39" s="819">
        <v>290</v>
      </c>
      <c r="G39" s="819">
        <v>180</v>
      </c>
      <c r="H39" s="819">
        <v>140</v>
      </c>
      <c r="I39" s="820">
        <v>120</v>
      </c>
      <c r="J39" s="1825"/>
      <c r="K39" s="1826"/>
      <c r="L39" s="1830"/>
      <c r="M39" s="1831"/>
      <c r="N39" s="1831"/>
      <c r="O39" s="1832"/>
    </row>
    <row r="40" spans="1:20" ht="15" customHeight="1">
      <c r="A40" s="811" t="s">
        <v>2325</v>
      </c>
      <c r="B40" s="806">
        <v>12</v>
      </c>
      <c r="C40" s="806" t="s">
        <v>2326</v>
      </c>
      <c r="D40" s="807">
        <v>100</v>
      </c>
      <c r="E40" s="818" t="s">
        <v>2327</v>
      </c>
      <c r="F40" s="819">
        <v>290</v>
      </c>
      <c r="G40" s="819">
        <v>180</v>
      </c>
      <c r="H40" s="819">
        <v>140</v>
      </c>
      <c r="I40" s="820">
        <v>120</v>
      </c>
      <c r="J40" s="1835" t="s">
        <v>2328</v>
      </c>
      <c r="K40" s="1838" t="s">
        <v>2329</v>
      </c>
      <c r="L40" s="1830"/>
      <c r="M40" s="1831"/>
      <c r="N40" s="1831"/>
      <c r="O40" s="1832"/>
    </row>
    <row r="41" spans="1:20" ht="12.75" customHeight="1">
      <c r="A41" s="811" t="s">
        <v>2330</v>
      </c>
      <c r="B41" s="806">
        <v>16</v>
      </c>
      <c r="C41" s="806" t="s">
        <v>2331</v>
      </c>
      <c r="D41" s="807">
        <v>107</v>
      </c>
      <c r="E41" s="818" t="s">
        <v>2270</v>
      </c>
      <c r="F41" s="819">
        <v>225</v>
      </c>
      <c r="G41" s="819">
        <v>150</v>
      </c>
      <c r="H41" s="819">
        <v>140</v>
      </c>
      <c r="I41" s="820">
        <v>110</v>
      </c>
      <c r="J41" s="1836"/>
      <c r="K41" s="1839"/>
      <c r="L41" s="1831"/>
      <c r="M41" s="1831"/>
      <c r="N41" s="1831"/>
      <c r="O41" s="1832"/>
    </row>
    <row r="42" spans="1:20" ht="12.75" customHeight="1">
      <c r="A42" s="811" t="s">
        <v>2332</v>
      </c>
      <c r="B42" s="806">
        <v>22</v>
      </c>
      <c r="C42" s="806" t="s">
        <v>2333</v>
      </c>
      <c r="D42" s="807">
        <v>113</v>
      </c>
      <c r="E42" s="818" t="s">
        <v>2334</v>
      </c>
      <c r="F42" s="819">
        <v>210</v>
      </c>
      <c r="G42" s="819">
        <v>130</v>
      </c>
      <c r="H42" s="819">
        <v>130</v>
      </c>
      <c r="I42" s="820">
        <v>110</v>
      </c>
      <c r="J42" s="1836"/>
      <c r="K42" s="1839"/>
      <c r="L42" s="1831"/>
      <c r="M42" s="1831"/>
      <c r="N42" s="1831"/>
      <c r="O42" s="1832"/>
    </row>
    <row r="43" spans="1:20" ht="13.8" thickBot="1">
      <c r="A43" s="811" t="s">
        <v>2335</v>
      </c>
      <c r="B43" s="806">
        <v>27</v>
      </c>
      <c r="C43" s="806" t="s">
        <v>2336</v>
      </c>
      <c r="D43" s="807">
        <v>119</v>
      </c>
      <c r="E43" s="821">
        <v>4200</v>
      </c>
      <c r="F43" s="813">
        <v>160</v>
      </c>
      <c r="G43" s="813">
        <v>125</v>
      </c>
      <c r="H43" s="813">
        <v>125</v>
      </c>
      <c r="I43" s="814">
        <v>100</v>
      </c>
      <c r="J43" s="1837"/>
      <c r="K43" s="1840"/>
      <c r="L43" s="1831"/>
      <c r="M43" s="1831"/>
      <c r="N43" s="1831"/>
      <c r="O43" s="1832"/>
    </row>
    <row r="44" spans="1:20" ht="13.8" thickBot="1">
      <c r="A44" s="811" t="s">
        <v>2337</v>
      </c>
      <c r="B44" s="806">
        <v>35</v>
      </c>
      <c r="C44" s="806" t="s">
        <v>2338</v>
      </c>
      <c r="D44" s="807">
        <v>125</v>
      </c>
      <c r="L44" s="1833"/>
      <c r="M44" s="1833"/>
      <c r="N44" s="1833"/>
      <c r="O44" s="1834"/>
    </row>
    <row r="45" spans="1:20">
      <c r="A45" s="811" t="s">
        <v>2339</v>
      </c>
      <c r="B45" s="806">
        <v>45</v>
      </c>
      <c r="C45" s="806" t="s">
        <v>2340</v>
      </c>
      <c r="D45" s="822">
        <v>132</v>
      </c>
    </row>
    <row r="46" spans="1:20">
      <c r="A46" s="811" t="s">
        <v>2341</v>
      </c>
      <c r="B46" s="806">
        <v>51</v>
      </c>
      <c r="C46" s="806" t="s">
        <v>2342</v>
      </c>
      <c r="D46" s="823">
        <v>136</v>
      </c>
    </row>
    <row r="47" spans="1:20" ht="13.8" thickBot="1">
      <c r="A47" s="824" t="s">
        <v>2343</v>
      </c>
      <c r="B47" s="825">
        <v>58</v>
      </c>
      <c r="C47" s="825" t="s">
        <v>2344</v>
      </c>
      <c r="D47" s="826">
        <v>139</v>
      </c>
    </row>
  </sheetData>
  <mergeCells count="44">
    <mergeCell ref="L32:R32"/>
    <mergeCell ref="L33:R33"/>
    <mergeCell ref="A35:D35"/>
    <mergeCell ref="J35:K35"/>
    <mergeCell ref="L35:O35"/>
    <mergeCell ref="J36:J39"/>
    <mergeCell ref="K36:K39"/>
    <mergeCell ref="L36:O44"/>
    <mergeCell ref="J40:J43"/>
    <mergeCell ref="K40:K43"/>
    <mergeCell ref="F28:F29"/>
    <mergeCell ref="G28:G29"/>
    <mergeCell ref="L28:R28"/>
    <mergeCell ref="L29:R29"/>
    <mergeCell ref="L30:R30"/>
    <mergeCell ref="L31:R31"/>
    <mergeCell ref="L22:R22"/>
    <mergeCell ref="L23:R23"/>
    <mergeCell ref="L24:R24"/>
    <mergeCell ref="L25:R25"/>
    <mergeCell ref="L26:R26"/>
    <mergeCell ref="L27:R27"/>
    <mergeCell ref="L21:R21"/>
    <mergeCell ref="H11:N11"/>
    <mergeCell ref="O11:R11"/>
    <mergeCell ref="I12:J12"/>
    <mergeCell ref="K12:L12"/>
    <mergeCell ref="O17:R18"/>
    <mergeCell ref="H19:K19"/>
    <mergeCell ref="L19:R19"/>
    <mergeCell ref="L20:R20"/>
    <mergeCell ref="D13:D14"/>
    <mergeCell ref="E13:E14"/>
    <mergeCell ref="M13:M18"/>
    <mergeCell ref="N13:N18"/>
    <mergeCell ref="O13:Q13"/>
    <mergeCell ref="O14:P14"/>
    <mergeCell ref="D15:G15"/>
    <mergeCell ref="R9:R10"/>
    <mergeCell ref="A1:R1"/>
    <mergeCell ref="A2:C2"/>
    <mergeCell ref="D2:G2"/>
    <mergeCell ref="H2:R2"/>
    <mergeCell ref="D4:G4"/>
  </mergeCells>
  <pageMargins left="0.45" right="0.25" top="0.28000000000000003" bottom="0.25" header="0.3" footer="0.3"/>
  <pageSetup paperSize="9" scale="80" orientation="landscape" r:id="rId1"/>
  <drawing r:id="rId2"/>
  <legacyDrawing r:id="rId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57"/>
  <sheetViews>
    <sheetView workbookViewId="0">
      <selection activeCell="C64" sqref="C64"/>
    </sheetView>
  </sheetViews>
  <sheetFormatPr defaultRowHeight="14.4"/>
  <sheetData>
    <row r="1" spans="2:10" ht="15" thickBot="1"/>
    <row r="2" spans="2:10" ht="16.2" thickBot="1">
      <c r="B2" s="464" t="s">
        <v>2094</v>
      </c>
      <c r="C2" s="1095"/>
      <c r="D2" s="1095" t="s">
        <v>2095</v>
      </c>
      <c r="E2" s="1095"/>
      <c r="F2" s="1095"/>
      <c r="G2" s="1095"/>
      <c r="H2" s="1095"/>
      <c r="I2" s="1095"/>
      <c r="J2" s="1096"/>
    </row>
    <row r="3" spans="2:10" ht="15.6">
      <c r="B3" s="161"/>
      <c r="I3">
        <v>0.4</v>
      </c>
    </row>
    <row r="4" spans="2:10" ht="16.2" thickBot="1">
      <c r="B4" s="161"/>
    </row>
    <row r="5" spans="2:10" ht="16.2" thickBot="1">
      <c r="B5" s="464" t="s">
        <v>2033</v>
      </c>
      <c r="C5" s="1095" t="s">
        <v>2098</v>
      </c>
      <c r="D5" s="1095"/>
      <c r="E5" s="1096"/>
    </row>
    <row r="6" spans="2:10" ht="15.6">
      <c r="B6" s="161"/>
    </row>
    <row r="7" spans="2:10" ht="16.2" thickBot="1">
      <c r="B7" s="161"/>
    </row>
    <row r="8" spans="2:10" ht="15.6">
      <c r="B8" s="1303" t="s">
        <v>2117</v>
      </c>
      <c r="C8" s="1098"/>
      <c r="D8" s="1098" t="s">
        <v>2118</v>
      </c>
      <c r="E8" s="1098" t="s">
        <v>2108</v>
      </c>
      <c r="F8" s="1098" t="s">
        <v>2109</v>
      </c>
      <c r="G8" s="1099"/>
    </row>
    <row r="9" spans="2:10" ht="16.2" thickBot="1">
      <c r="B9" s="1304"/>
      <c r="C9" s="1101"/>
      <c r="D9" s="1101">
        <v>40556</v>
      </c>
      <c r="E9" s="1101">
        <v>8.3710000000000004</v>
      </c>
      <c r="F9" s="1101">
        <v>4073931.3119999999</v>
      </c>
      <c r="G9" s="1102"/>
    </row>
    <row r="10" spans="2:10" ht="15.6">
      <c r="B10" s="161"/>
    </row>
    <row r="11" spans="2:10" ht="16.2" thickBot="1">
      <c r="B11" s="161"/>
    </row>
    <row r="12" spans="2:10" ht="15.6">
      <c r="B12" s="1303" t="s">
        <v>2106</v>
      </c>
      <c r="C12" s="1098"/>
      <c r="D12" s="1098" t="s">
        <v>2107</v>
      </c>
      <c r="E12" s="1098" t="s">
        <v>2108</v>
      </c>
      <c r="F12" s="1098" t="s">
        <v>2109</v>
      </c>
      <c r="G12" s="1099"/>
    </row>
    <row r="13" spans="2:10" ht="15.6">
      <c r="B13" s="1305" t="s">
        <v>2111</v>
      </c>
      <c r="C13" s="151"/>
      <c r="D13" s="151">
        <v>20278</v>
      </c>
      <c r="E13" s="151">
        <v>8.3710000000000004</v>
      </c>
      <c r="F13" s="151">
        <v>2036965.656</v>
      </c>
      <c r="G13" s="855"/>
    </row>
    <row r="14" spans="2:10" ht="15" thickBot="1">
      <c r="B14" s="1100"/>
      <c r="C14" s="1101"/>
      <c r="D14" s="1101" t="s">
        <v>2114</v>
      </c>
      <c r="E14" s="1101"/>
      <c r="F14" s="1101"/>
      <c r="G14" s="1102"/>
    </row>
    <row r="16" spans="2:10" ht="15" thickBot="1"/>
    <row r="17" spans="2:11">
      <c r="B17" s="1097"/>
      <c r="C17" s="1098" t="s">
        <v>2115</v>
      </c>
      <c r="D17" s="1098"/>
      <c r="E17" s="1098"/>
      <c r="F17" s="1099"/>
    </row>
    <row r="18" spans="2:11">
      <c r="B18" s="1103"/>
      <c r="C18" s="151"/>
      <c r="D18" s="151"/>
      <c r="E18" s="151"/>
      <c r="F18" s="855">
        <v>40556</v>
      </c>
    </row>
    <row r="19" spans="2:11">
      <c r="B19" s="1103" t="s">
        <v>2096</v>
      </c>
      <c r="C19" s="151"/>
      <c r="D19" s="151"/>
      <c r="E19" s="151"/>
      <c r="F19" s="855"/>
    </row>
    <row r="20" spans="2:11">
      <c r="B20" s="1103"/>
      <c r="C20" s="151"/>
      <c r="D20" s="151"/>
      <c r="E20" s="151"/>
      <c r="F20" s="855"/>
    </row>
    <row r="21" spans="2:11" ht="15" thickBot="1">
      <c r="B21" s="1100"/>
      <c r="C21" s="1101" t="s">
        <v>2097</v>
      </c>
      <c r="D21" s="1101"/>
      <c r="E21" s="1101"/>
      <c r="F21" s="1102"/>
    </row>
    <row r="24" spans="2:11" ht="15" thickBot="1"/>
    <row r="25" spans="2:11">
      <c r="B25" s="1097"/>
      <c r="C25" s="1098"/>
      <c r="D25" s="1098">
        <v>101390</v>
      </c>
      <c r="E25" s="1098" t="s">
        <v>733</v>
      </c>
      <c r="F25" s="1098" t="s">
        <v>2045</v>
      </c>
      <c r="G25" s="1099"/>
      <c r="I25" s="1097" t="s">
        <v>2110</v>
      </c>
      <c r="J25" s="1099"/>
    </row>
    <row r="26" spans="2:11">
      <c r="B26" s="1103" t="s">
        <v>2100</v>
      </c>
      <c r="C26" s="151"/>
      <c r="D26" s="151"/>
      <c r="E26" s="151"/>
      <c r="F26" s="151"/>
      <c r="G26" s="855"/>
      <c r="I26" s="1103" t="s">
        <v>2112</v>
      </c>
      <c r="J26" s="855"/>
    </row>
    <row r="27" spans="2:11" ht="15" thickBot="1">
      <c r="B27" s="1100" t="s">
        <v>2101</v>
      </c>
      <c r="C27" s="1101"/>
      <c r="D27" s="1101"/>
      <c r="E27" s="1101"/>
      <c r="F27" s="1101"/>
      <c r="G27" s="1102"/>
      <c r="I27" s="1100">
        <v>50695</v>
      </c>
      <c r="J27" s="1102"/>
    </row>
    <row r="30" spans="2:11" ht="15" thickBot="1"/>
    <row r="31" spans="2:11">
      <c r="B31" s="1097" t="s">
        <v>2102</v>
      </c>
      <c r="C31" s="1098" t="s">
        <v>2103</v>
      </c>
      <c r="D31" s="1098"/>
      <c r="E31" s="1098" t="s">
        <v>2104</v>
      </c>
      <c r="F31" s="1099"/>
      <c r="H31" s="1097" t="s">
        <v>2113</v>
      </c>
      <c r="I31" s="1098"/>
      <c r="J31" s="1098"/>
      <c r="K31" s="1099"/>
    </row>
    <row r="32" spans="2:11" ht="15" thickBot="1">
      <c r="B32" s="1100"/>
      <c r="C32" s="1101" t="s">
        <v>2103</v>
      </c>
      <c r="D32" s="1101"/>
      <c r="E32" s="1101" t="s">
        <v>2105</v>
      </c>
      <c r="F32" s="1102"/>
      <c r="H32" s="1103" t="s">
        <v>2116</v>
      </c>
      <c r="I32" s="151"/>
      <c r="J32" s="151"/>
      <c r="K32" s="855"/>
    </row>
    <row r="33" spans="2:11">
      <c r="H33" s="1103" t="s">
        <v>2119</v>
      </c>
      <c r="I33" s="151"/>
      <c r="J33" s="151"/>
      <c r="K33" s="855"/>
    </row>
    <row r="34" spans="2:11" ht="15" thickBot="1">
      <c r="H34" s="1100">
        <v>30417</v>
      </c>
      <c r="I34" s="1101"/>
      <c r="J34" s="1101"/>
      <c r="K34" s="1102"/>
    </row>
    <row r="39" spans="2:11">
      <c r="C39" t="s">
        <v>2028</v>
      </c>
      <c r="E39">
        <v>648900</v>
      </c>
    </row>
    <row r="41" spans="2:11">
      <c r="E41" t="e">
        <v>#VALUE!</v>
      </c>
    </row>
    <row r="46" spans="2:11">
      <c r="B46" t="s">
        <v>2014</v>
      </c>
    </row>
    <row r="47" spans="2:11">
      <c r="B47" t="s">
        <v>2017</v>
      </c>
    </row>
    <row r="48" spans="2:11">
      <c r="B48" t="s">
        <v>2045</v>
      </c>
    </row>
    <row r="49" spans="2:4">
      <c r="B49" t="s">
        <v>2028</v>
      </c>
    </row>
    <row r="51" spans="2:4">
      <c r="B51" t="s">
        <v>2033</v>
      </c>
    </row>
    <row r="54" spans="2:4">
      <c r="B54" t="s">
        <v>2120</v>
      </c>
    </row>
    <row r="55" spans="2:4">
      <c r="B55">
        <v>4353</v>
      </c>
      <c r="C55">
        <v>6181.2599999999993</v>
      </c>
      <c r="D55">
        <v>10534.259999999998</v>
      </c>
    </row>
    <row r="56" spans="2:4">
      <c r="B56">
        <v>11187.21</v>
      </c>
      <c r="C56">
        <v>1006.8488999999998</v>
      </c>
      <c r="D56">
        <v>12194.058899999998</v>
      </c>
    </row>
    <row r="57" spans="2:4">
      <c r="D57">
        <v>1659.7988999999998</v>
      </c>
    </row>
  </sheetData>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dimension ref="A1:AF43"/>
  <sheetViews>
    <sheetView topLeftCell="I16" workbookViewId="0"/>
  </sheetViews>
  <sheetFormatPr defaultRowHeight="15"/>
  <cols>
    <col min="1" max="1" width="12.6640625" style="351" customWidth="1"/>
    <col min="2" max="2" width="11.109375" style="351" customWidth="1"/>
    <col min="3" max="3" width="9.33203125" style="351" bestFit="1" customWidth="1"/>
    <col min="4" max="9" width="9.109375" style="351"/>
    <col min="10" max="10" width="5.88671875" style="351" customWidth="1"/>
    <col min="11" max="11" width="7.109375" style="351" customWidth="1"/>
    <col min="12" max="15" width="9.109375" style="351"/>
    <col min="16" max="16" width="6.33203125" style="351" customWidth="1"/>
    <col min="17" max="24" width="9.109375" style="351"/>
    <col min="25" max="25" width="9.5546875" style="351" bestFit="1" customWidth="1"/>
    <col min="26" max="256" width="9.109375" style="351"/>
    <col min="257" max="257" width="12.6640625" style="351" customWidth="1"/>
    <col min="258" max="258" width="11.109375" style="351" customWidth="1"/>
    <col min="259" max="259" width="9.33203125" style="351" bestFit="1" customWidth="1"/>
    <col min="260" max="265" width="9.109375" style="351"/>
    <col min="266" max="266" width="5.88671875" style="351" customWidth="1"/>
    <col min="267" max="267" width="7.109375" style="351" customWidth="1"/>
    <col min="268" max="512" width="9.109375" style="351"/>
    <col min="513" max="513" width="12.6640625" style="351" customWidth="1"/>
    <col min="514" max="514" width="11.109375" style="351" customWidth="1"/>
    <col min="515" max="515" width="9.33203125" style="351" bestFit="1" customWidth="1"/>
    <col min="516" max="521" width="9.109375" style="351"/>
    <col min="522" max="522" width="5.88671875" style="351" customWidth="1"/>
    <col min="523" max="523" width="7.109375" style="351" customWidth="1"/>
    <col min="524" max="768" width="9.109375" style="351"/>
    <col min="769" max="769" width="12.6640625" style="351" customWidth="1"/>
    <col min="770" max="770" width="11.109375" style="351" customWidth="1"/>
    <col min="771" max="771" width="9.33203125" style="351" bestFit="1" customWidth="1"/>
    <col min="772" max="777" width="9.109375" style="351"/>
    <col min="778" max="778" width="5.88671875" style="351" customWidth="1"/>
    <col min="779" max="779" width="7.109375" style="351" customWidth="1"/>
    <col min="780" max="1024" width="9.109375" style="351"/>
    <col min="1025" max="1025" width="12.6640625" style="351" customWidth="1"/>
    <col min="1026" max="1026" width="11.109375" style="351" customWidth="1"/>
    <col min="1027" max="1027" width="9.33203125" style="351" bestFit="1" customWidth="1"/>
    <col min="1028" max="1033" width="9.109375" style="351"/>
    <col min="1034" max="1034" width="5.88671875" style="351" customWidth="1"/>
    <col min="1035" max="1035" width="7.109375" style="351" customWidth="1"/>
    <col min="1036" max="1280" width="9.109375" style="351"/>
    <col min="1281" max="1281" width="12.6640625" style="351" customWidth="1"/>
    <col min="1282" max="1282" width="11.109375" style="351" customWidth="1"/>
    <col min="1283" max="1283" width="9.33203125" style="351" bestFit="1" customWidth="1"/>
    <col min="1284" max="1289" width="9.109375" style="351"/>
    <col min="1290" max="1290" width="5.88671875" style="351" customWidth="1"/>
    <col min="1291" max="1291" width="7.109375" style="351" customWidth="1"/>
    <col min="1292" max="1536" width="9.109375" style="351"/>
    <col min="1537" max="1537" width="12.6640625" style="351" customWidth="1"/>
    <col min="1538" max="1538" width="11.109375" style="351" customWidth="1"/>
    <col min="1539" max="1539" width="9.33203125" style="351" bestFit="1" customWidth="1"/>
    <col min="1540" max="1545" width="9.109375" style="351"/>
    <col min="1546" max="1546" width="5.88671875" style="351" customWidth="1"/>
    <col min="1547" max="1547" width="7.109375" style="351" customWidth="1"/>
    <col min="1548" max="1792" width="9.109375" style="351"/>
    <col min="1793" max="1793" width="12.6640625" style="351" customWidth="1"/>
    <col min="1794" max="1794" width="11.109375" style="351" customWidth="1"/>
    <col min="1795" max="1795" width="9.33203125" style="351" bestFit="1" customWidth="1"/>
    <col min="1796" max="1801" width="9.109375" style="351"/>
    <col min="1802" max="1802" width="5.88671875" style="351" customWidth="1"/>
    <col min="1803" max="1803" width="7.109375" style="351" customWidth="1"/>
    <col min="1804" max="2048" width="9.109375" style="351"/>
    <col min="2049" max="2049" width="12.6640625" style="351" customWidth="1"/>
    <col min="2050" max="2050" width="11.109375" style="351" customWidth="1"/>
    <col min="2051" max="2051" width="9.33203125" style="351" bestFit="1" customWidth="1"/>
    <col min="2052" max="2057" width="9.109375" style="351"/>
    <col min="2058" max="2058" width="5.88671875" style="351" customWidth="1"/>
    <col min="2059" max="2059" width="7.109375" style="351" customWidth="1"/>
    <col min="2060" max="2304" width="9.109375" style="351"/>
    <col min="2305" max="2305" width="12.6640625" style="351" customWidth="1"/>
    <col min="2306" max="2306" width="11.109375" style="351" customWidth="1"/>
    <col min="2307" max="2307" width="9.33203125" style="351" bestFit="1" customWidth="1"/>
    <col min="2308" max="2313" width="9.109375" style="351"/>
    <col min="2314" max="2314" width="5.88671875" style="351" customWidth="1"/>
    <col min="2315" max="2315" width="7.109375" style="351" customWidth="1"/>
    <col min="2316" max="2560" width="9.109375" style="351"/>
    <col min="2561" max="2561" width="12.6640625" style="351" customWidth="1"/>
    <col min="2562" max="2562" width="11.109375" style="351" customWidth="1"/>
    <col min="2563" max="2563" width="9.33203125" style="351" bestFit="1" customWidth="1"/>
    <col min="2564" max="2569" width="9.109375" style="351"/>
    <col min="2570" max="2570" width="5.88671875" style="351" customWidth="1"/>
    <col min="2571" max="2571" width="7.109375" style="351" customWidth="1"/>
    <col min="2572" max="2816" width="9.109375" style="351"/>
    <col min="2817" max="2817" width="12.6640625" style="351" customWidth="1"/>
    <col min="2818" max="2818" width="11.109375" style="351" customWidth="1"/>
    <col min="2819" max="2819" width="9.33203125" style="351" bestFit="1" customWidth="1"/>
    <col min="2820" max="2825" width="9.109375" style="351"/>
    <col min="2826" max="2826" width="5.88671875" style="351" customWidth="1"/>
    <col min="2827" max="2827" width="7.109375" style="351" customWidth="1"/>
    <col min="2828" max="3072" width="9.109375" style="351"/>
    <col min="3073" max="3073" width="12.6640625" style="351" customWidth="1"/>
    <col min="3074" max="3074" width="11.109375" style="351" customWidth="1"/>
    <col min="3075" max="3075" width="9.33203125" style="351" bestFit="1" customWidth="1"/>
    <col min="3076" max="3081" width="9.109375" style="351"/>
    <col min="3082" max="3082" width="5.88671875" style="351" customWidth="1"/>
    <col min="3083" max="3083" width="7.109375" style="351" customWidth="1"/>
    <col min="3084" max="3328" width="9.109375" style="351"/>
    <col min="3329" max="3329" width="12.6640625" style="351" customWidth="1"/>
    <col min="3330" max="3330" width="11.109375" style="351" customWidth="1"/>
    <col min="3331" max="3331" width="9.33203125" style="351" bestFit="1" customWidth="1"/>
    <col min="3332" max="3337" width="9.109375" style="351"/>
    <col min="3338" max="3338" width="5.88671875" style="351" customWidth="1"/>
    <col min="3339" max="3339" width="7.109375" style="351" customWidth="1"/>
    <col min="3340" max="3584" width="9.109375" style="351"/>
    <col min="3585" max="3585" width="12.6640625" style="351" customWidth="1"/>
    <col min="3586" max="3586" width="11.109375" style="351" customWidth="1"/>
    <col min="3587" max="3587" width="9.33203125" style="351" bestFit="1" customWidth="1"/>
    <col min="3588" max="3593" width="9.109375" style="351"/>
    <col min="3594" max="3594" width="5.88671875" style="351" customWidth="1"/>
    <col min="3595" max="3595" width="7.109375" style="351" customWidth="1"/>
    <col min="3596" max="3840" width="9.109375" style="351"/>
    <col min="3841" max="3841" width="12.6640625" style="351" customWidth="1"/>
    <col min="3842" max="3842" width="11.109375" style="351" customWidth="1"/>
    <col min="3843" max="3843" width="9.33203125" style="351" bestFit="1" customWidth="1"/>
    <col min="3844" max="3849" width="9.109375" style="351"/>
    <col min="3850" max="3850" width="5.88671875" style="351" customWidth="1"/>
    <col min="3851" max="3851" width="7.109375" style="351" customWidth="1"/>
    <col min="3852" max="4096" width="9.109375" style="351"/>
    <col min="4097" max="4097" width="12.6640625" style="351" customWidth="1"/>
    <col min="4098" max="4098" width="11.109375" style="351" customWidth="1"/>
    <col min="4099" max="4099" width="9.33203125" style="351" bestFit="1" customWidth="1"/>
    <col min="4100" max="4105" width="9.109375" style="351"/>
    <col min="4106" max="4106" width="5.88671875" style="351" customWidth="1"/>
    <col min="4107" max="4107" width="7.109375" style="351" customWidth="1"/>
    <col min="4108" max="4352" width="9.109375" style="351"/>
    <col min="4353" max="4353" width="12.6640625" style="351" customWidth="1"/>
    <col min="4354" max="4354" width="11.109375" style="351" customWidth="1"/>
    <col min="4355" max="4355" width="9.33203125" style="351" bestFit="1" customWidth="1"/>
    <col min="4356" max="4361" width="9.109375" style="351"/>
    <col min="4362" max="4362" width="5.88671875" style="351" customWidth="1"/>
    <col min="4363" max="4363" width="7.109375" style="351" customWidth="1"/>
    <col min="4364" max="4608" width="9.109375" style="351"/>
    <col min="4609" max="4609" width="12.6640625" style="351" customWidth="1"/>
    <col min="4610" max="4610" width="11.109375" style="351" customWidth="1"/>
    <col min="4611" max="4611" width="9.33203125" style="351" bestFit="1" customWidth="1"/>
    <col min="4612" max="4617" width="9.109375" style="351"/>
    <col min="4618" max="4618" width="5.88671875" style="351" customWidth="1"/>
    <col min="4619" max="4619" width="7.109375" style="351" customWidth="1"/>
    <col min="4620" max="4864" width="9.109375" style="351"/>
    <col min="4865" max="4865" width="12.6640625" style="351" customWidth="1"/>
    <col min="4866" max="4866" width="11.109375" style="351" customWidth="1"/>
    <col min="4867" max="4867" width="9.33203125" style="351" bestFit="1" customWidth="1"/>
    <col min="4868" max="4873" width="9.109375" style="351"/>
    <col min="4874" max="4874" width="5.88671875" style="351" customWidth="1"/>
    <col min="4875" max="4875" width="7.109375" style="351" customWidth="1"/>
    <col min="4876" max="5120" width="9.109375" style="351"/>
    <col min="5121" max="5121" width="12.6640625" style="351" customWidth="1"/>
    <col min="5122" max="5122" width="11.109375" style="351" customWidth="1"/>
    <col min="5123" max="5123" width="9.33203125" style="351" bestFit="1" customWidth="1"/>
    <col min="5124" max="5129" width="9.109375" style="351"/>
    <col min="5130" max="5130" width="5.88671875" style="351" customWidth="1"/>
    <col min="5131" max="5131" width="7.109375" style="351" customWidth="1"/>
    <col min="5132" max="5376" width="9.109375" style="351"/>
    <col min="5377" max="5377" width="12.6640625" style="351" customWidth="1"/>
    <col min="5378" max="5378" width="11.109375" style="351" customWidth="1"/>
    <col min="5379" max="5379" width="9.33203125" style="351" bestFit="1" customWidth="1"/>
    <col min="5380" max="5385" width="9.109375" style="351"/>
    <col min="5386" max="5386" width="5.88671875" style="351" customWidth="1"/>
    <col min="5387" max="5387" width="7.109375" style="351" customWidth="1"/>
    <col min="5388" max="5632" width="9.109375" style="351"/>
    <col min="5633" max="5633" width="12.6640625" style="351" customWidth="1"/>
    <col min="5634" max="5634" width="11.109375" style="351" customWidth="1"/>
    <col min="5635" max="5635" width="9.33203125" style="351" bestFit="1" customWidth="1"/>
    <col min="5636" max="5641" width="9.109375" style="351"/>
    <col min="5642" max="5642" width="5.88671875" style="351" customWidth="1"/>
    <col min="5643" max="5643" width="7.109375" style="351" customWidth="1"/>
    <col min="5644" max="5888" width="9.109375" style="351"/>
    <col min="5889" max="5889" width="12.6640625" style="351" customWidth="1"/>
    <col min="5890" max="5890" width="11.109375" style="351" customWidth="1"/>
    <col min="5891" max="5891" width="9.33203125" style="351" bestFit="1" customWidth="1"/>
    <col min="5892" max="5897" width="9.109375" style="351"/>
    <col min="5898" max="5898" width="5.88671875" style="351" customWidth="1"/>
    <col min="5899" max="5899" width="7.109375" style="351" customWidth="1"/>
    <col min="5900" max="6144" width="9.109375" style="351"/>
    <col min="6145" max="6145" width="12.6640625" style="351" customWidth="1"/>
    <col min="6146" max="6146" width="11.109375" style="351" customWidth="1"/>
    <col min="6147" max="6147" width="9.33203125" style="351" bestFit="1" customWidth="1"/>
    <col min="6148" max="6153" width="9.109375" style="351"/>
    <col min="6154" max="6154" width="5.88671875" style="351" customWidth="1"/>
    <col min="6155" max="6155" width="7.109375" style="351" customWidth="1"/>
    <col min="6156" max="6400" width="9.109375" style="351"/>
    <col min="6401" max="6401" width="12.6640625" style="351" customWidth="1"/>
    <col min="6402" max="6402" width="11.109375" style="351" customWidth="1"/>
    <col min="6403" max="6403" width="9.33203125" style="351" bestFit="1" customWidth="1"/>
    <col min="6404" max="6409" width="9.109375" style="351"/>
    <col min="6410" max="6410" width="5.88671875" style="351" customWidth="1"/>
    <col min="6411" max="6411" width="7.109375" style="351" customWidth="1"/>
    <col min="6412" max="6656" width="9.109375" style="351"/>
    <col min="6657" max="6657" width="12.6640625" style="351" customWidth="1"/>
    <col min="6658" max="6658" width="11.109375" style="351" customWidth="1"/>
    <col min="6659" max="6659" width="9.33203125" style="351" bestFit="1" customWidth="1"/>
    <col min="6660" max="6665" width="9.109375" style="351"/>
    <col min="6666" max="6666" width="5.88671875" style="351" customWidth="1"/>
    <col min="6667" max="6667" width="7.109375" style="351" customWidth="1"/>
    <col min="6668" max="6912" width="9.109375" style="351"/>
    <col min="6913" max="6913" width="12.6640625" style="351" customWidth="1"/>
    <col min="6914" max="6914" width="11.109375" style="351" customWidth="1"/>
    <col min="6915" max="6915" width="9.33203125" style="351" bestFit="1" customWidth="1"/>
    <col min="6916" max="6921" width="9.109375" style="351"/>
    <col min="6922" max="6922" width="5.88671875" style="351" customWidth="1"/>
    <col min="6923" max="6923" width="7.109375" style="351" customWidth="1"/>
    <col min="6924" max="7168" width="9.109375" style="351"/>
    <col min="7169" max="7169" width="12.6640625" style="351" customWidth="1"/>
    <col min="7170" max="7170" width="11.109375" style="351" customWidth="1"/>
    <col min="7171" max="7171" width="9.33203125" style="351" bestFit="1" customWidth="1"/>
    <col min="7172" max="7177" width="9.109375" style="351"/>
    <col min="7178" max="7178" width="5.88671875" style="351" customWidth="1"/>
    <col min="7179" max="7179" width="7.109375" style="351" customWidth="1"/>
    <col min="7180" max="7424" width="9.109375" style="351"/>
    <col min="7425" max="7425" width="12.6640625" style="351" customWidth="1"/>
    <col min="7426" max="7426" width="11.109375" style="351" customWidth="1"/>
    <col min="7427" max="7427" width="9.33203125" style="351" bestFit="1" customWidth="1"/>
    <col min="7428" max="7433" width="9.109375" style="351"/>
    <col min="7434" max="7434" width="5.88671875" style="351" customWidth="1"/>
    <col min="7435" max="7435" width="7.109375" style="351" customWidth="1"/>
    <col min="7436" max="7680" width="9.109375" style="351"/>
    <col min="7681" max="7681" width="12.6640625" style="351" customWidth="1"/>
    <col min="7682" max="7682" width="11.109375" style="351" customWidth="1"/>
    <col min="7683" max="7683" width="9.33203125" style="351" bestFit="1" customWidth="1"/>
    <col min="7684" max="7689" width="9.109375" style="351"/>
    <col min="7690" max="7690" width="5.88671875" style="351" customWidth="1"/>
    <col min="7691" max="7691" width="7.109375" style="351" customWidth="1"/>
    <col min="7692" max="7936" width="9.109375" style="351"/>
    <col min="7937" max="7937" width="12.6640625" style="351" customWidth="1"/>
    <col min="7938" max="7938" width="11.109375" style="351" customWidth="1"/>
    <col min="7939" max="7939" width="9.33203125" style="351" bestFit="1" customWidth="1"/>
    <col min="7940" max="7945" width="9.109375" style="351"/>
    <col min="7946" max="7946" width="5.88671875" style="351" customWidth="1"/>
    <col min="7947" max="7947" width="7.109375" style="351" customWidth="1"/>
    <col min="7948" max="8192" width="9.109375" style="351"/>
    <col min="8193" max="8193" width="12.6640625" style="351" customWidth="1"/>
    <col min="8194" max="8194" width="11.109375" style="351" customWidth="1"/>
    <col min="8195" max="8195" width="9.33203125" style="351" bestFit="1" customWidth="1"/>
    <col min="8196" max="8201" width="9.109375" style="351"/>
    <col min="8202" max="8202" width="5.88671875" style="351" customWidth="1"/>
    <col min="8203" max="8203" width="7.109375" style="351" customWidth="1"/>
    <col min="8204" max="8448" width="9.109375" style="351"/>
    <col min="8449" max="8449" width="12.6640625" style="351" customWidth="1"/>
    <col min="8450" max="8450" width="11.109375" style="351" customWidth="1"/>
    <col min="8451" max="8451" width="9.33203125" style="351" bestFit="1" customWidth="1"/>
    <col min="8452" max="8457" width="9.109375" style="351"/>
    <col min="8458" max="8458" width="5.88671875" style="351" customWidth="1"/>
    <col min="8459" max="8459" width="7.109375" style="351" customWidth="1"/>
    <col min="8460" max="8704" width="9.109375" style="351"/>
    <col min="8705" max="8705" width="12.6640625" style="351" customWidth="1"/>
    <col min="8706" max="8706" width="11.109375" style="351" customWidth="1"/>
    <col min="8707" max="8707" width="9.33203125" style="351" bestFit="1" customWidth="1"/>
    <col min="8708" max="8713" width="9.109375" style="351"/>
    <col min="8714" max="8714" width="5.88671875" style="351" customWidth="1"/>
    <col min="8715" max="8715" width="7.109375" style="351" customWidth="1"/>
    <col min="8716" max="8960" width="9.109375" style="351"/>
    <col min="8961" max="8961" width="12.6640625" style="351" customWidth="1"/>
    <col min="8962" max="8962" width="11.109375" style="351" customWidth="1"/>
    <col min="8963" max="8963" width="9.33203125" style="351" bestFit="1" customWidth="1"/>
    <col min="8964" max="8969" width="9.109375" style="351"/>
    <col min="8970" max="8970" width="5.88671875" style="351" customWidth="1"/>
    <col min="8971" max="8971" width="7.109375" style="351" customWidth="1"/>
    <col min="8972" max="9216" width="9.109375" style="351"/>
    <col min="9217" max="9217" width="12.6640625" style="351" customWidth="1"/>
    <col min="9218" max="9218" width="11.109375" style="351" customWidth="1"/>
    <col min="9219" max="9219" width="9.33203125" style="351" bestFit="1" customWidth="1"/>
    <col min="9220" max="9225" width="9.109375" style="351"/>
    <col min="9226" max="9226" width="5.88671875" style="351" customWidth="1"/>
    <col min="9227" max="9227" width="7.109375" style="351" customWidth="1"/>
    <col min="9228" max="9472" width="9.109375" style="351"/>
    <col min="9473" max="9473" width="12.6640625" style="351" customWidth="1"/>
    <col min="9474" max="9474" width="11.109375" style="351" customWidth="1"/>
    <col min="9475" max="9475" width="9.33203125" style="351" bestFit="1" customWidth="1"/>
    <col min="9476" max="9481" width="9.109375" style="351"/>
    <col min="9482" max="9482" width="5.88671875" style="351" customWidth="1"/>
    <col min="9483" max="9483" width="7.109375" style="351" customWidth="1"/>
    <col min="9484" max="9728" width="9.109375" style="351"/>
    <col min="9729" max="9729" width="12.6640625" style="351" customWidth="1"/>
    <col min="9730" max="9730" width="11.109375" style="351" customWidth="1"/>
    <col min="9731" max="9731" width="9.33203125" style="351" bestFit="1" customWidth="1"/>
    <col min="9732" max="9737" width="9.109375" style="351"/>
    <col min="9738" max="9738" width="5.88671875" style="351" customWidth="1"/>
    <col min="9739" max="9739" width="7.109375" style="351" customWidth="1"/>
    <col min="9740" max="9984" width="9.109375" style="351"/>
    <col min="9985" max="9985" width="12.6640625" style="351" customWidth="1"/>
    <col min="9986" max="9986" width="11.109375" style="351" customWidth="1"/>
    <col min="9987" max="9987" width="9.33203125" style="351" bestFit="1" customWidth="1"/>
    <col min="9988" max="9993" width="9.109375" style="351"/>
    <col min="9994" max="9994" width="5.88671875" style="351" customWidth="1"/>
    <col min="9995" max="9995" width="7.109375" style="351" customWidth="1"/>
    <col min="9996" max="10240" width="9.109375" style="351"/>
    <col min="10241" max="10241" width="12.6640625" style="351" customWidth="1"/>
    <col min="10242" max="10242" width="11.109375" style="351" customWidth="1"/>
    <col min="10243" max="10243" width="9.33203125" style="351" bestFit="1" customWidth="1"/>
    <col min="10244" max="10249" width="9.109375" style="351"/>
    <col min="10250" max="10250" width="5.88671875" style="351" customWidth="1"/>
    <col min="10251" max="10251" width="7.109375" style="351" customWidth="1"/>
    <col min="10252" max="10496" width="9.109375" style="351"/>
    <col min="10497" max="10497" width="12.6640625" style="351" customWidth="1"/>
    <col min="10498" max="10498" width="11.109375" style="351" customWidth="1"/>
    <col min="10499" max="10499" width="9.33203125" style="351" bestFit="1" customWidth="1"/>
    <col min="10500" max="10505" width="9.109375" style="351"/>
    <col min="10506" max="10506" width="5.88671875" style="351" customWidth="1"/>
    <col min="10507" max="10507" width="7.109375" style="351" customWidth="1"/>
    <col min="10508" max="10752" width="9.109375" style="351"/>
    <col min="10753" max="10753" width="12.6640625" style="351" customWidth="1"/>
    <col min="10754" max="10754" width="11.109375" style="351" customWidth="1"/>
    <col min="10755" max="10755" width="9.33203125" style="351" bestFit="1" customWidth="1"/>
    <col min="10756" max="10761" width="9.109375" style="351"/>
    <col min="10762" max="10762" width="5.88671875" style="351" customWidth="1"/>
    <col min="10763" max="10763" width="7.109375" style="351" customWidth="1"/>
    <col min="10764" max="11008" width="9.109375" style="351"/>
    <col min="11009" max="11009" width="12.6640625" style="351" customWidth="1"/>
    <col min="11010" max="11010" width="11.109375" style="351" customWidth="1"/>
    <col min="11011" max="11011" width="9.33203125" style="351" bestFit="1" customWidth="1"/>
    <col min="11012" max="11017" width="9.109375" style="351"/>
    <col min="11018" max="11018" width="5.88671875" style="351" customWidth="1"/>
    <col min="11019" max="11019" width="7.109375" style="351" customWidth="1"/>
    <col min="11020" max="11264" width="9.109375" style="351"/>
    <col min="11265" max="11265" width="12.6640625" style="351" customWidth="1"/>
    <col min="11266" max="11266" width="11.109375" style="351" customWidth="1"/>
    <col min="11267" max="11267" width="9.33203125" style="351" bestFit="1" customWidth="1"/>
    <col min="11268" max="11273" width="9.109375" style="351"/>
    <col min="11274" max="11274" width="5.88671875" style="351" customWidth="1"/>
    <col min="11275" max="11275" width="7.109375" style="351" customWidth="1"/>
    <col min="11276" max="11520" width="9.109375" style="351"/>
    <col min="11521" max="11521" width="12.6640625" style="351" customWidth="1"/>
    <col min="11522" max="11522" width="11.109375" style="351" customWidth="1"/>
    <col min="11523" max="11523" width="9.33203125" style="351" bestFit="1" customWidth="1"/>
    <col min="11524" max="11529" width="9.109375" style="351"/>
    <col min="11530" max="11530" width="5.88671875" style="351" customWidth="1"/>
    <col min="11531" max="11531" width="7.109375" style="351" customWidth="1"/>
    <col min="11532" max="11776" width="9.109375" style="351"/>
    <col min="11777" max="11777" width="12.6640625" style="351" customWidth="1"/>
    <col min="11778" max="11778" width="11.109375" style="351" customWidth="1"/>
    <col min="11779" max="11779" width="9.33203125" style="351" bestFit="1" customWidth="1"/>
    <col min="11780" max="11785" width="9.109375" style="351"/>
    <col min="11786" max="11786" width="5.88671875" style="351" customWidth="1"/>
    <col min="11787" max="11787" width="7.109375" style="351" customWidth="1"/>
    <col min="11788" max="12032" width="9.109375" style="351"/>
    <col min="12033" max="12033" width="12.6640625" style="351" customWidth="1"/>
    <col min="12034" max="12034" width="11.109375" style="351" customWidth="1"/>
    <col min="12035" max="12035" width="9.33203125" style="351" bestFit="1" customWidth="1"/>
    <col min="12036" max="12041" width="9.109375" style="351"/>
    <col min="12042" max="12042" width="5.88671875" style="351" customWidth="1"/>
    <col min="12043" max="12043" width="7.109375" style="351" customWidth="1"/>
    <col min="12044" max="12288" width="9.109375" style="351"/>
    <col min="12289" max="12289" width="12.6640625" style="351" customWidth="1"/>
    <col min="12290" max="12290" width="11.109375" style="351" customWidth="1"/>
    <col min="12291" max="12291" width="9.33203125" style="351" bestFit="1" customWidth="1"/>
    <col min="12292" max="12297" width="9.109375" style="351"/>
    <col min="12298" max="12298" width="5.88671875" style="351" customWidth="1"/>
    <col min="12299" max="12299" width="7.109375" style="351" customWidth="1"/>
    <col min="12300" max="12544" width="9.109375" style="351"/>
    <col min="12545" max="12545" width="12.6640625" style="351" customWidth="1"/>
    <col min="12546" max="12546" width="11.109375" style="351" customWidth="1"/>
    <col min="12547" max="12547" width="9.33203125" style="351" bestFit="1" customWidth="1"/>
    <col min="12548" max="12553" width="9.109375" style="351"/>
    <col min="12554" max="12554" width="5.88671875" style="351" customWidth="1"/>
    <col min="12555" max="12555" width="7.109375" style="351" customWidth="1"/>
    <col min="12556" max="12800" width="9.109375" style="351"/>
    <col min="12801" max="12801" width="12.6640625" style="351" customWidth="1"/>
    <col min="12802" max="12802" width="11.109375" style="351" customWidth="1"/>
    <col min="12803" max="12803" width="9.33203125" style="351" bestFit="1" customWidth="1"/>
    <col min="12804" max="12809" width="9.109375" style="351"/>
    <col min="12810" max="12810" width="5.88671875" style="351" customWidth="1"/>
    <col min="12811" max="12811" width="7.109375" style="351" customWidth="1"/>
    <col min="12812" max="13056" width="9.109375" style="351"/>
    <col min="13057" max="13057" width="12.6640625" style="351" customWidth="1"/>
    <col min="13058" max="13058" width="11.109375" style="351" customWidth="1"/>
    <col min="13059" max="13059" width="9.33203125" style="351" bestFit="1" customWidth="1"/>
    <col min="13060" max="13065" width="9.109375" style="351"/>
    <col min="13066" max="13066" width="5.88671875" style="351" customWidth="1"/>
    <col min="13067" max="13067" width="7.109375" style="351" customWidth="1"/>
    <col min="13068" max="13312" width="9.109375" style="351"/>
    <col min="13313" max="13313" width="12.6640625" style="351" customWidth="1"/>
    <col min="13314" max="13314" width="11.109375" style="351" customWidth="1"/>
    <col min="13315" max="13315" width="9.33203125" style="351" bestFit="1" customWidth="1"/>
    <col min="13316" max="13321" width="9.109375" style="351"/>
    <col min="13322" max="13322" width="5.88671875" style="351" customWidth="1"/>
    <col min="13323" max="13323" width="7.109375" style="351" customWidth="1"/>
    <col min="13324" max="13568" width="9.109375" style="351"/>
    <col min="13569" max="13569" width="12.6640625" style="351" customWidth="1"/>
    <col min="13570" max="13570" width="11.109375" style="351" customWidth="1"/>
    <col min="13571" max="13571" width="9.33203125" style="351" bestFit="1" customWidth="1"/>
    <col min="13572" max="13577" width="9.109375" style="351"/>
    <col min="13578" max="13578" width="5.88671875" style="351" customWidth="1"/>
    <col min="13579" max="13579" width="7.109375" style="351" customWidth="1"/>
    <col min="13580" max="13824" width="9.109375" style="351"/>
    <col min="13825" max="13825" width="12.6640625" style="351" customWidth="1"/>
    <col min="13826" max="13826" width="11.109375" style="351" customWidth="1"/>
    <col min="13827" max="13827" width="9.33203125" style="351" bestFit="1" customWidth="1"/>
    <col min="13828" max="13833" width="9.109375" style="351"/>
    <col min="13834" max="13834" width="5.88671875" style="351" customWidth="1"/>
    <col min="13835" max="13835" width="7.109375" style="351" customWidth="1"/>
    <col min="13836" max="14080" width="9.109375" style="351"/>
    <col min="14081" max="14081" width="12.6640625" style="351" customWidth="1"/>
    <col min="14082" max="14082" width="11.109375" style="351" customWidth="1"/>
    <col min="14083" max="14083" width="9.33203125" style="351" bestFit="1" customWidth="1"/>
    <col min="14084" max="14089" width="9.109375" style="351"/>
    <col min="14090" max="14090" width="5.88671875" style="351" customWidth="1"/>
    <col min="14091" max="14091" width="7.109375" style="351" customWidth="1"/>
    <col min="14092" max="14336" width="9.109375" style="351"/>
    <col min="14337" max="14337" width="12.6640625" style="351" customWidth="1"/>
    <col min="14338" max="14338" width="11.109375" style="351" customWidth="1"/>
    <col min="14339" max="14339" width="9.33203125" style="351" bestFit="1" customWidth="1"/>
    <col min="14340" max="14345" width="9.109375" style="351"/>
    <col min="14346" max="14346" width="5.88671875" style="351" customWidth="1"/>
    <col min="14347" max="14347" width="7.109375" style="351" customWidth="1"/>
    <col min="14348" max="14592" width="9.109375" style="351"/>
    <col min="14593" max="14593" width="12.6640625" style="351" customWidth="1"/>
    <col min="14594" max="14594" width="11.109375" style="351" customWidth="1"/>
    <col min="14595" max="14595" width="9.33203125" style="351" bestFit="1" customWidth="1"/>
    <col min="14596" max="14601" width="9.109375" style="351"/>
    <col min="14602" max="14602" width="5.88671875" style="351" customWidth="1"/>
    <col min="14603" max="14603" width="7.109375" style="351" customWidth="1"/>
    <col min="14604" max="14848" width="9.109375" style="351"/>
    <col min="14849" max="14849" width="12.6640625" style="351" customWidth="1"/>
    <col min="14850" max="14850" width="11.109375" style="351" customWidth="1"/>
    <col min="14851" max="14851" width="9.33203125" style="351" bestFit="1" customWidth="1"/>
    <col min="14852" max="14857" width="9.109375" style="351"/>
    <col min="14858" max="14858" width="5.88671875" style="351" customWidth="1"/>
    <col min="14859" max="14859" width="7.109375" style="351" customWidth="1"/>
    <col min="14860" max="15104" width="9.109375" style="351"/>
    <col min="15105" max="15105" width="12.6640625" style="351" customWidth="1"/>
    <col min="15106" max="15106" width="11.109375" style="351" customWidth="1"/>
    <col min="15107" max="15107" width="9.33203125" style="351" bestFit="1" customWidth="1"/>
    <col min="15108" max="15113" width="9.109375" style="351"/>
    <col min="15114" max="15114" width="5.88671875" style="351" customWidth="1"/>
    <col min="15115" max="15115" width="7.109375" style="351" customWidth="1"/>
    <col min="15116" max="15360" width="9.109375" style="351"/>
    <col min="15361" max="15361" width="12.6640625" style="351" customWidth="1"/>
    <col min="15362" max="15362" width="11.109375" style="351" customWidth="1"/>
    <col min="15363" max="15363" width="9.33203125" style="351" bestFit="1" customWidth="1"/>
    <col min="15364" max="15369" width="9.109375" style="351"/>
    <col min="15370" max="15370" width="5.88671875" style="351" customWidth="1"/>
    <col min="15371" max="15371" width="7.109375" style="351" customWidth="1"/>
    <col min="15372" max="15616" width="9.109375" style="351"/>
    <col min="15617" max="15617" width="12.6640625" style="351" customWidth="1"/>
    <col min="15618" max="15618" width="11.109375" style="351" customWidth="1"/>
    <col min="15619" max="15619" width="9.33203125" style="351" bestFit="1" customWidth="1"/>
    <col min="15620" max="15625" width="9.109375" style="351"/>
    <col min="15626" max="15626" width="5.88671875" style="351" customWidth="1"/>
    <col min="15627" max="15627" width="7.109375" style="351" customWidth="1"/>
    <col min="15628" max="15872" width="9.109375" style="351"/>
    <col min="15873" max="15873" width="12.6640625" style="351" customWidth="1"/>
    <col min="15874" max="15874" width="11.109375" style="351" customWidth="1"/>
    <col min="15875" max="15875" width="9.33203125" style="351" bestFit="1" customWidth="1"/>
    <col min="15876" max="15881" width="9.109375" style="351"/>
    <col min="15882" max="15882" width="5.88671875" style="351" customWidth="1"/>
    <col min="15883" max="15883" width="7.109375" style="351" customWidth="1"/>
    <col min="15884" max="16128" width="9.109375" style="351"/>
    <col min="16129" max="16129" width="12.6640625" style="351" customWidth="1"/>
    <col min="16130" max="16130" width="11.109375" style="351" customWidth="1"/>
    <col min="16131" max="16131" width="9.33203125" style="351" bestFit="1" customWidth="1"/>
    <col min="16132" max="16137" width="9.109375" style="351"/>
    <col min="16138" max="16138" width="5.88671875" style="351" customWidth="1"/>
    <col min="16139" max="16139" width="7.109375" style="351" customWidth="1"/>
    <col min="16140" max="16384" width="9.109375" style="351"/>
  </cols>
  <sheetData>
    <row r="1" spans="1:32" ht="15" customHeight="1">
      <c r="A1" s="351">
        <f>Certi!E12+1</f>
        <v>1006501</v>
      </c>
      <c r="B1" s="1850" t="s">
        <v>2092</v>
      </c>
      <c r="C1" s="1850"/>
      <c r="D1" s="1850"/>
      <c r="E1" s="1850"/>
      <c r="F1" s="1850"/>
      <c r="G1" s="1850"/>
      <c r="H1" s="1850"/>
      <c r="I1" s="1850"/>
      <c r="J1" s="1850"/>
      <c r="K1" s="1850"/>
      <c r="L1" s="1850"/>
      <c r="M1" s="1850"/>
      <c r="N1" s="1850"/>
    </row>
    <row r="2" spans="1:32" ht="18.600000000000001" thickBot="1">
      <c r="A2" s="351">
        <f>Certi!E12</f>
        <v>1006500</v>
      </c>
      <c r="B2" s="1850" t="s">
        <v>2093</v>
      </c>
      <c r="C2" s="1850"/>
      <c r="D2" s="1850"/>
      <c r="E2" s="1850"/>
      <c r="F2" s="1850"/>
      <c r="G2" s="1850"/>
      <c r="H2" s="1850"/>
      <c r="I2" s="1850"/>
      <c r="J2" s="1850"/>
      <c r="K2" s="1850"/>
      <c r="L2" s="1850"/>
      <c r="M2" s="1850"/>
      <c r="N2" s="1850"/>
    </row>
    <row r="3" spans="1:32" ht="19.2" thickBot="1">
      <c r="A3" s="351">
        <v>0</v>
      </c>
      <c r="B3" s="1850" t="s">
        <v>2091</v>
      </c>
      <c r="C3" s="1850"/>
      <c r="D3" s="1850"/>
      <c r="E3" s="1850"/>
      <c r="F3" s="1850"/>
      <c r="G3" s="1850"/>
      <c r="H3" s="1850"/>
      <c r="I3" s="1850"/>
      <c r="J3" s="1850"/>
      <c r="K3" s="1850"/>
      <c r="L3" s="1850"/>
      <c r="M3" s="1850"/>
      <c r="N3" s="1850"/>
      <c r="Q3" s="1114">
        <v>1</v>
      </c>
      <c r="R3" s="979" t="s">
        <v>3002</v>
      </c>
      <c r="S3" s="980"/>
      <c r="T3" s="980"/>
      <c r="U3" s="980"/>
      <c r="V3" s="980"/>
      <c r="W3" s="981"/>
    </row>
    <row r="4" spans="1:32" ht="18">
      <c r="A4" s="351">
        <f>'BTR26'!N34</f>
        <v>1006500</v>
      </c>
      <c r="B4" s="1850" t="s">
        <v>2093</v>
      </c>
      <c r="C4" s="1850"/>
      <c r="D4" s="1850"/>
      <c r="E4" s="1850"/>
      <c r="F4" s="1850"/>
      <c r="G4" s="1850"/>
      <c r="H4" s="1850"/>
      <c r="I4" s="1850"/>
      <c r="J4" s="1850"/>
      <c r="K4" s="1850"/>
      <c r="L4" s="1850"/>
      <c r="M4" s="1850"/>
      <c r="N4" s="1850"/>
      <c r="Q4" s="1117"/>
      <c r="R4" s="1113">
        <v>1005060</v>
      </c>
      <c r="S4" s="982" t="str">
        <f>TRIM(IF(((RIGHT(R4,9)-RIGHT(R4,7))/10000000)=0,"",INDEX({"One","Two","Three","Four","Five","Six","Seven","Eight","Nine","Ten","Eleven","Twelve","Thirteen","Fourteen","Fifteen","Sixteen","Seventeen","Eighteen","Nineteen","Twenty","Twenty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RIGHT(R4,9)-RIGHT(R4,7))/10000000),{1,2,3,4,5,6,7,8,9,10,11,12,13,14,15,16,17,18,19,20,21,22,23,24,25,26,27,28,29,30,31,32,33,34,35,36,37,38,39,40,41,42,43,44,45,46,47,48,49,50,51,52,53,54,55,56,57,58,59,60,61,62,63,64,65,66,67,68,69,70,71,72,73,74,75,76,77,78,79,80,81,82,83,84,85,86,87,88,89,90,91,92,93,94,95,96,97,98,99},0))&amp;" Crore")&amp;" "&amp;IF(((RIGHT(R4,7)-RIGHT(R4,5))/100000)=0,"",INDEX({"One","Two","Three","Four","Five","Six","Seven","Eight","Nine","Ten","Eleven","Twelve","Thirteen","Fourteen","Fifteen","Sixteen","Seventeen","Eighteen","Nineteen","Twenty","Twenty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RIGHT(R4,7)-RIGHT(R4,5))/100000),{1,2,3,4,5,6,7,8,9,10,11,12,13,14,15,16,17,18,19,20,21,22,23,24,25,26,27,28,29,30,31,32,33,34,35,36,37,38,39,40,41,42,43,44,45,46,47,48,49,50,51,52,53,54,55,56,57,58,59,60,61,62,63,64,65,66,67,68,69,70,71,72,73,74,75,76,77,78,79,80,81,82,83,84,85,86,87,88,89,90,91,92,93,94,95,96,97,98,99},0))&amp;" Lakh")&amp;" "&amp;IF(((RIGHT(R4,5)-RIGHT(R4,3))/1000)=0,"",INDEX({"One","Two","Three","Four","Five","Six","Seven","Eight","Nine","Ten","Eleven","Twelve","Thirteen","Fourteen","Fifteen","Sixteen","Seventeen","Eighteen","Nineteen","Twenty","Twenty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RIGHT(R4,5)-RIGHT(R4,3))/1000),{1,2,3,4,5,6,7,8,9,10,11,12,13,14,15,16,17,18,19,20,21,22,23,24,25,26,27,28,29,30,31,32,33,34,35,36,37,38,39,40,41,42,43,44,45,46,47,48,49,50,51,52,53,54,55,56,57,58,59,60,61,62,63,64,65,66,67,68,69,70,71,72,73,74,75,76,77,78,79,80,81,82,83,84,85,86,87,88,89,90,91,92,93,94,95,96,97,98,99},0))&amp;" Thousand")&amp;" "&amp;IF(((RIGHT(R4,3)-RIGHT(R4,2))/100)=0,"",INDEX({"One","Two","Three","Four","Five","Six","Seven","Eight","Nine"},MATCH(((RIGHT(R4,3)-RIGHT(R4,2))/100),{1,2,3,4,5,6,7,8,9},0))&amp;" Hundred")&amp;" "&amp;(IF(RIGHT(R4,2)="00","",INDEX({"One","Two","Three","Four","Five","Six","Seven","Eight","Nine","Ten","Eleven","Twelve","Thirteen","Fourteen","Fifteen","Sixteen","Seventeen","Eighteen","Nineteen","Twenty","Twenty one","Twenty two","Twenty three","Twenty four","Twenty five","Twenty six","Twenty seven","Twenty eight","Twenty nine","Thirty","Thirty one","Thirty two","Thirty three","Thirty four","Thirty five","Thirty six","Thirty seven","Thirty eight","Thirty nine","Fourty","Fourty one","Fourty two","Fourty three","Fourty four","Fourty five","Fourty six","Fourty seven","Fourty eight","Fourty nine","Fifty","Fifty One","Fifty Two","Fifty Three","Fifty Four","Fifty Five","Fifty Six","Fifty Seven","Fifty Eight","Fifty Nine","Sixty","Sixty One","Sixty Two","Sixty Three","Sixty Four","Sixty Five","Sixty Six","Sixty Seven","Sixty Eight","Sixty Nine","Seventy","Seventy One","Seventy Two","Seventy Three","Seventy Four","Seventy Five","Seventy Six","Seventy Seven","Seventy Eight","Seventy Nine","Eighty","Eighty One","Eighty Two","Eighty Three","Eighty Four","Eighty Five","Eighty Six","Eighty Seven","Eighty Eight","Eighty Nine","Ninety","Ninety One","Ninety Two","Ninety Three","Ninety Four","Ninety Five","Ninety Six","Ninety Seven","Ninety Eight","Ninety Nine"},MATCH(SUM(RIGHT(R4,2)),{1,2,3,4,5,6,7,8,9,10,11,12,13,14,15,16,17,18,19,20,21,22,23,24,25,26,27,28,29,30,31,32,33,34,35,36,37,38,39,40,41,42,43,44,45,46,47,48,49,50,51,52,53,54,55,56,57,58,59,60,61,62,63,64,65,66,67,68,69,70,71,72,73,74,75,76,77,78,79,80,81,82,83,84,85,86,87,88,89,90,91,92,93,94,95,96,97,98,99},0))))&amp;" Only")</f>
        <v>Ten Lakh Five Thousand Sixty Only</v>
      </c>
      <c r="T4" s="983"/>
      <c r="U4" s="983"/>
      <c r="V4" s="983"/>
      <c r="W4" s="984"/>
    </row>
    <row r="5" spans="1:32" ht="15.6" thickBot="1">
      <c r="Q5" s="985"/>
      <c r="R5" s="985"/>
      <c r="S5" s="986"/>
      <c r="T5" s="986"/>
      <c r="U5" s="986"/>
      <c r="V5" s="986"/>
      <c r="W5" s="987"/>
    </row>
    <row r="6" spans="1:32" ht="15.6" thickBot="1"/>
    <row r="7" spans="1:32">
      <c r="Q7" s="1114">
        <v>2</v>
      </c>
      <c r="R7" s="1115" t="s">
        <v>3004</v>
      </c>
      <c r="S7" s="980"/>
      <c r="T7" s="980"/>
      <c r="U7" s="980"/>
      <c r="V7" s="980"/>
      <c r="W7" s="980"/>
      <c r="X7" s="980"/>
      <c r="Y7" s="980"/>
      <c r="Z7" s="980"/>
      <c r="AA7" s="980"/>
      <c r="AB7" s="980"/>
      <c r="AC7" s="980"/>
      <c r="AD7" s="981"/>
    </row>
    <row r="8" spans="1:32" ht="18.600000000000001" thickBot="1">
      <c r="A8" s="351" t="s">
        <v>1002</v>
      </c>
      <c r="C8" s="351" t="e">
        <f>#REF!</f>
        <v>#REF!</v>
      </c>
      <c r="D8" s="1850" t="e">
        <v>#REF!</v>
      </c>
      <c r="E8" s="1850"/>
      <c r="F8" s="1850"/>
      <c r="G8" s="1850"/>
      <c r="H8" s="1850"/>
      <c r="I8" s="1850"/>
      <c r="J8" s="1850"/>
      <c r="K8" s="1850"/>
      <c r="L8" s="1850"/>
      <c r="M8" s="1850"/>
      <c r="N8" s="1850"/>
      <c r="O8" s="1850"/>
      <c r="P8" s="1850"/>
      <c r="Q8" s="985"/>
      <c r="R8" s="1116" t="s">
        <v>3003</v>
      </c>
      <c r="S8" s="986"/>
      <c r="T8" s="986"/>
      <c r="U8" s="986"/>
      <c r="V8" s="986"/>
      <c r="W8" s="986"/>
      <c r="X8" s="986"/>
      <c r="Y8" s="986"/>
      <c r="Z8" s="986"/>
      <c r="AA8" s="986"/>
      <c r="AB8" s="986"/>
      <c r="AC8" s="986"/>
      <c r="AD8" s="987"/>
    </row>
    <row r="9" spans="1:32" ht="18.600000000000001" thickBot="1">
      <c r="A9" s="351" t="s">
        <v>1003</v>
      </c>
      <c r="C9" s="351" t="e">
        <f>#REF!</f>
        <v>#REF!</v>
      </c>
      <c r="D9" s="1850" t="e">
        <v>#REF!</v>
      </c>
      <c r="E9" s="1850"/>
      <c r="F9" s="1850"/>
      <c r="G9" s="1850"/>
      <c r="H9" s="1850"/>
      <c r="I9" s="1850"/>
      <c r="J9" s="1850"/>
      <c r="K9" s="1850"/>
      <c r="L9" s="1850"/>
      <c r="M9" s="1850"/>
      <c r="N9" s="1850"/>
      <c r="O9" s="1850"/>
      <c r="P9" s="1850"/>
    </row>
    <row r="10" spans="1:32" ht="18">
      <c r="A10" s="351" t="s">
        <v>1004</v>
      </c>
      <c r="C10" s="351" t="e">
        <f>#REF!</f>
        <v>#REF!</v>
      </c>
      <c r="D10" s="1850" t="e">
        <v>#REF!</v>
      </c>
      <c r="E10" s="1850"/>
      <c r="F10" s="1850"/>
      <c r="G10" s="1850"/>
      <c r="H10" s="1850"/>
      <c r="I10" s="1850"/>
      <c r="J10" s="1850"/>
      <c r="K10" s="1850"/>
      <c r="L10" s="1850"/>
      <c r="M10" s="1850"/>
      <c r="N10" s="1850"/>
      <c r="O10" s="1850"/>
      <c r="P10" s="1850"/>
      <c r="Q10" s="1114">
        <v>3</v>
      </c>
      <c r="R10" s="980" t="s">
        <v>3006</v>
      </c>
      <c r="S10" s="980"/>
      <c r="T10" s="980"/>
      <c r="U10" s="980"/>
      <c r="V10" s="981"/>
    </row>
    <row r="11" spans="1:32" ht="18.600000000000001" thickBot="1">
      <c r="A11" s="351" t="s">
        <v>1005</v>
      </c>
      <c r="C11" s="351" t="e">
        <f>#REF!</f>
        <v>#REF!</v>
      </c>
      <c r="D11" s="1850" t="e">
        <v>#REF!</v>
      </c>
      <c r="E11" s="1850"/>
      <c r="F11" s="1850"/>
      <c r="G11" s="1850"/>
      <c r="H11" s="1850"/>
      <c r="I11" s="1850"/>
      <c r="J11" s="1850"/>
      <c r="K11" s="1850"/>
      <c r="L11" s="1850"/>
      <c r="M11" s="1850"/>
      <c r="N11" s="1850"/>
      <c r="O11" s="1850"/>
      <c r="P11" s="1850"/>
      <c r="Q11" s="985"/>
      <c r="R11" s="986" t="s">
        <v>3005</v>
      </c>
      <c r="S11" s="986"/>
      <c r="T11" s="986"/>
      <c r="U11" s="986"/>
      <c r="V11" s="987"/>
    </row>
    <row r="12" spans="1:32" ht="18.600000000000001" thickBot="1">
      <c r="A12" s="351" t="s">
        <v>1006</v>
      </c>
      <c r="C12" s="351" t="e">
        <f>#REF!</f>
        <v>#REF!</v>
      </c>
      <c r="D12" s="1850" t="e">
        <v>#REF!</v>
      </c>
      <c r="E12" s="1850"/>
      <c r="F12" s="1850"/>
      <c r="G12" s="1850"/>
      <c r="H12" s="1850"/>
      <c r="I12" s="1850"/>
      <c r="J12" s="1850"/>
      <c r="K12" s="1850"/>
      <c r="L12" s="1850"/>
      <c r="M12" s="1850"/>
      <c r="N12" s="1850"/>
      <c r="O12" s="1850"/>
      <c r="P12" s="1850"/>
    </row>
    <row r="13" spans="1:32" ht="18">
      <c r="A13" s="351" t="s">
        <v>1007</v>
      </c>
      <c r="C13" s="351" t="e">
        <f>#REF!</f>
        <v>#REF!</v>
      </c>
      <c r="D13" s="1850" t="e">
        <v>#REF!</v>
      </c>
      <c r="E13" s="1850"/>
      <c r="F13" s="1850"/>
      <c r="G13" s="1850"/>
      <c r="H13" s="1850"/>
      <c r="I13" s="1850"/>
      <c r="J13" s="1850"/>
      <c r="K13" s="1850"/>
      <c r="L13" s="1850"/>
      <c r="M13" s="1850"/>
      <c r="N13" s="1850"/>
      <c r="O13" s="1850"/>
      <c r="P13" s="1850"/>
      <c r="Q13" s="1114">
        <v>4</v>
      </c>
      <c r="R13" s="980" t="s">
        <v>3010</v>
      </c>
      <c r="S13" s="980"/>
      <c r="T13" s="980"/>
      <c r="U13" s="980"/>
      <c r="V13" s="980"/>
      <c r="W13" s="1118" t="s">
        <v>3012</v>
      </c>
      <c r="X13" s="980"/>
      <c r="Y13" s="980"/>
      <c r="Z13" s="980"/>
      <c r="AA13" s="980"/>
      <c r="AB13" s="980"/>
      <c r="AC13" s="980"/>
      <c r="AD13" s="980"/>
      <c r="AE13" s="980"/>
      <c r="AF13" s="981"/>
    </row>
    <row r="14" spans="1:32" ht="18">
      <c r="A14" s="351" t="s">
        <v>1008</v>
      </c>
      <c r="C14" s="351" t="e">
        <f>#REF!</f>
        <v>#REF!</v>
      </c>
      <c r="D14" s="1850" t="e">
        <v>#REF!</v>
      </c>
      <c r="E14" s="1850"/>
      <c r="F14" s="1850"/>
      <c r="G14" s="1850"/>
      <c r="H14" s="1850"/>
      <c r="I14" s="1850"/>
      <c r="J14" s="1850"/>
      <c r="K14" s="1850"/>
      <c r="L14" s="1850"/>
      <c r="M14" s="1850"/>
      <c r="N14" s="1850"/>
      <c r="O14" s="1850"/>
      <c r="P14" s="1850"/>
      <c r="Q14" s="1117"/>
      <c r="R14" s="983" t="s">
        <v>3009</v>
      </c>
      <c r="S14" s="983"/>
      <c r="T14" s="983"/>
      <c r="U14" s="983"/>
      <c r="V14" s="983"/>
      <c r="W14" s="983"/>
      <c r="X14" s="983"/>
      <c r="Y14" s="983"/>
      <c r="Z14" s="983"/>
      <c r="AA14" s="983"/>
      <c r="AB14" s="983"/>
      <c r="AC14" s="983"/>
      <c r="AD14" s="983"/>
      <c r="AE14" s="983"/>
      <c r="AF14" s="984"/>
    </row>
    <row r="15" spans="1:32" ht="18.600000000000001" thickBot="1">
      <c r="A15" s="351" t="s">
        <v>1009</v>
      </c>
      <c r="C15" s="351" t="e">
        <f>#REF!</f>
        <v>#REF!</v>
      </c>
      <c r="D15" s="1850" t="e">
        <v>#REF!</v>
      </c>
      <c r="E15" s="1850"/>
      <c r="F15" s="1850"/>
      <c r="G15" s="1850"/>
      <c r="H15" s="1850"/>
      <c r="I15" s="1850"/>
      <c r="J15" s="1850"/>
      <c r="K15" s="1850"/>
      <c r="L15" s="1850"/>
      <c r="M15" s="1850"/>
      <c r="N15" s="1850"/>
      <c r="O15" s="1850"/>
      <c r="P15" s="1850"/>
      <c r="Q15" s="985"/>
      <c r="R15" s="986" t="s">
        <v>3011</v>
      </c>
      <c r="S15" s="986"/>
      <c r="T15" s="986"/>
      <c r="U15" s="986"/>
      <c r="V15" s="986"/>
      <c r="W15" s="986"/>
      <c r="X15" s="986"/>
      <c r="Y15" s="986"/>
      <c r="Z15" s="986"/>
      <c r="AA15" s="986"/>
      <c r="AB15" s="986"/>
      <c r="AC15" s="986"/>
      <c r="AD15" s="986"/>
      <c r="AE15" s="986"/>
      <c r="AF15" s="987"/>
    </row>
    <row r="16" spans="1:32" ht="18.600000000000001" thickBot="1">
      <c r="A16" s="351" t="s">
        <v>1010</v>
      </c>
      <c r="C16" s="351" t="e">
        <f>#REF!</f>
        <v>#REF!</v>
      </c>
      <c r="D16" s="1850" t="e">
        <v>#REF!</v>
      </c>
      <c r="E16" s="1850"/>
      <c r="F16" s="1850"/>
      <c r="G16" s="1850"/>
      <c r="H16" s="1850"/>
      <c r="I16" s="1850"/>
      <c r="J16" s="1850"/>
      <c r="K16" s="1850"/>
      <c r="L16" s="1850"/>
      <c r="M16" s="1850"/>
      <c r="N16" s="1850"/>
      <c r="O16" s="1850"/>
      <c r="P16" s="1850"/>
    </row>
    <row r="17" spans="1:25" ht="18">
      <c r="A17" s="351" t="s">
        <v>1011</v>
      </c>
      <c r="C17" s="351" t="e">
        <f>#REF!</f>
        <v>#REF!</v>
      </c>
      <c r="D17" s="1850" t="e">
        <v>#REF!</v>
      </c>
      <c r="E17" s="1850"/>
      <c r="F17" s="1850"/>
      <c r="G17" s="1850"/>
      <c r="H17" s="1850"/>
      <c r="I17" s="1850"/>
      <c r="J17" s="1850"/>
      <c r="K17" s="1850"/>
      <c r="L17" s="1850"/>
      <c r="M17" s="1850"/>
      <c r="N17" s="1850"/>
      <c r="O17" s="1850"/>
      <c r="P17" s="1850"/>
      <c r="Q17" s="1114">
        <v>5</v>
      </c>
      <c r="R17" s="980" t="s">
        <v>3008</v>
      </c>
      <c r="S17" s="980"/>
      <c r="T17" s="980"/>
      <c r="U17" s="980"/>
      <c r="V17" s="980"/>
      <c r="W17" s="980"/>
      <c r="X17" s="980"/>
      <c r="Y17" s="981"/>
    </row>
    <row r="18" spans="1:25" ht="18.600000000000001" thickBot="1">
      <c r="A18" s="351" t="s">
        <v>1012</v>
      </c>
      <c r="C18" s="351" t="e">
        <f>#REF!</f>
        <v>#REF!</v>
      </c>
      <c r="D18" s="1850" t="e">
        <v>#REF!</v>
      </c>
      <c r="E18" s="1850"/>
      <c r="F18" s="1850"/>
      <c r="G18" s="1850"/>
      <c r="H18" s="1850"/>
      <c r="I18" s="1850"/>
      <c r="J18" s="1850"/>
      <c r="K18" s="1850"/>
      <c r="L18" s="1850"/>
      <c r="M18" s="1850"/>
      <c r="N18" s="1850"/>
      <c r="O18" s="1850"/>
      <c r="P18" s="1850"/>
      <c r="Q18" s="985"/>
      <c r="R18" s="986" t="s">
        <v>3007</v>
      </c>
      <c r="S18" s="986"/>
      <c r="T18" s="986"/>
      <c r="U18" s="986"/>
      <c r="V18" s="986"/>
      <c r="W18" s="986"/>
      <c r="X18" s="986"/>
      <c r="Y18" s="987"/>
    </row>
    <row r="19" spans="1:25" ht="18.600000000000001" thickBot="1">
      <c r="A19" s="351" t="s">
        <v>1013</v>
      </c>
      <c r="C19" s="351" t="e">
        <f>#REF!</f>
        <v>#REF!</v>
      </c>
      <c r="D19" s="1850" t="e">
        <v>#REF!</v>
      </c>
      <c r="E19" s="1850"/>
      <c r="F19" s="1850"/>
      <c r="G19" s="1850"/>
      <c r="H19" s="1850"/>
      <c r="I19" s="1850"/>
      <c r="J19" s="1850"/>
      <c r="K19" s="1850"/>
      <c r="L19" s="1850"/>
      <c r="M19" s="1850"/>
      <c r="N19" s="1850"/>
      <c r="O19" s="1850"/>
      <c r="P19" s="1850"/>
    </row>
    <row r="20" spans="1:25" ht="18">
      <c r="A20" s="351" t="s">
        <v>1014</v>
      </c>
      <c r="C20" s="351">
        <v>0</v>
      </c>
      <c r="D20" s="1850" t="s">
        <v>2091</v>
      </c>
      <c r="E20" s="1850"/>
      <c r="F20" s="1850"/>
      <c r="G20" s="1850"/>
      <c r="H20" s="1850"/>
      <c r="I20" s="1850"/>
      <c r="J20" s="1850"/>
      <c r="K20" s="1850"/>
      <c r="L20" s="1850"/>
      <c r="M20" s="1850"/>
      <c r="N20" s="1850"/>
      <c r="O20" s="1850"/>
      <c r="P20" s="1850"/>
      <c r="Q20" s="1114">
        <v>6</v>
      </c>
      <c r="R20" s="1119" t="s">
        <v>3014</v>
      </c>
      <c r="S20" s="1120"/>
      <c r="T20" s="980"/>
      <c r="U20" s="980"/>
      <c r="V20" s="980"/>
      <c r="W20" s="980"/>
      <c r="X20" s="980"/>
      <c r="Y20" s="981"/>
    </row>
    <row r="21" spans="1:25" ht="18.600000000000001" thickBot="1">
      <c r="A21" s="351" t="s">
        <v>1015</v>
      </c>
      <c r="C21" s="351" t="e">
        <f>#REF!</f>
        <v>#REF!</v>
      </c>
      <c r="D21" s="1850" t="e">
        <v>#REF!</v>
      </c>
      <c r="E21" s="1850"/>
      <c r="F21" s="1850"/>
      <c r="G21" s="1850"/>
      <c r="H21" s="1850"/>
      <c r="I21" s="1850"/>
      <c r="J21" s="1850"/>
      <c r="K21" s="1850"/>
      <c r="L21" s="1850"/>
      <c r="M21" s="1850"/>
      <c r="N21" s="1850"/>
      <c r="O21" s="1850"/>
      <c r="P21" s="1850"/>
      <c r="Q21" s="1117"/>
      <c r="R21" s="983"/>
      <c r="S21" s="645"/>
      <c r="T21" s="983"/>
      <c r="U21" s="983"/>
      <c r="V21" s="983"/>
      <c r="W21" s="648" t="s">
        <v>2072</v>
      </c>
      <c r="X21" s="983"/>
      <c r="Y21" s="1121" t="s">
        <v>1971</v>
      </c>
    </row>
    <row r="22" spans="1:25" ht="19.5" customHeight="1" thickBot="1">
      <c r="A22" s="351" t="s">
        <v>1016</v>
      </c>
      <c r="C22" s="351" t="e">
        <f>#REF!</f>
        <v>#REF!</v>
      </c>
      <c r="D22" s="1850" t="e">
        <v>#REF!</v>
      </c>
      <c r="E22" s="1850"/>
      <c r="F22" s="1850"/>
      <c r="G22" s="1850"/>
      <c r="H22" s="1850"/>
      <c r="I22" s="1850"/>
      <c r="J22" s="1850"/>
      <c r="K22" s="1850"/>
      <c r="L22" s="1850"/>
      <c r="M22" s="1850"/>
      <c r="N22" s="1850"/>
      <c r="O22" s="1850"/>
      <c r="P22" s="1850"/>
      <c r="Q22" s="985"/>
      <c r="R22" s="1089" t="s">
        <v>3013</v>
      </c>
      <c r="S22" s="986"/>
      <c r="T22" s="986"/>
      <c r="U22" s="1851">
        <f>EDATE(Y22,V24)</f>
        <v>44592</v>
      </c>
      <c r="V22" s="1852"/>
      <c r="W22" s="986"/>
      <c r="X22" s="986"/>
      <c r="Y22" s="1122">
        <v>44865</v>
      </c>
    </row>
    <row r="23" spans="1:25" ht="18.600000000000001" thickBot="1">
      <c r="A23" s="351" t="s">
        <v>1017</v>
      </c>
      <c r="C23" s="351" t="e">
        <v>#REF!</v>
      </c>
      <c r="D23" s="1850" t="e">
        <v>#REF!</v>
      </c>
      <c r="E23" s="1850"/>
      <c r="F23" s="1850"/>
      <c r="G23" s="1850"/>
      <c r="H23" s="1850"/>
      <c r="I23" s="1850"/>
      <c r="J23" s="1850"/>
      <c r="K23" s="1850"/>
      <c r="L23" s="1850"/>
      <c r="M23" s="1850"/>
      <c r="N23" s="1850"/>
      <c r="O23" s="1850"/>
      <c r="P23" s="1850"/>
    </row>
    <row r="24" spans="1:25" ht="18.600000000000001" thickBot="1">
      <c r="A24" s="351" t="s">
        <v>1018</v>
      </c>
      <c r="C24" s="351">
        <v>0</v>
      </c>
      <c r="D24" s="1850" t="s">
        <v>2091</v>
      </c>
      <c r="E24" s="1850"/>
      <c r="F24" s="1850"/>
      <c r="G24" s="1850"/>
      <c r="H24" s="1850"/>
      <c r="I24" s="1850"/>
      <c r="J24" s="1850"/>
      <c r="K24" s="1850"/>
      <c r="L24" s="1850"/>
      <c r="M24" s="1850"/>
      <c r="N24" s="1850"/>
      <c r="O24" s="1850"/>
      <c r="P24" s="1850"/>
      <c r="Q24" s="1114">
        <v>7</v>
      </c>
      <c r="R24" s="1123" t="s">
        <v>3004</v>
      </c>
      <c r="S24" s="980"/>
      <c r="T24" s="980">
        <v>5</v>
      </c>
      <c r="U24" s="980"/>
      <c r="V24" s="981">
        <v>-9</v>
      </c>
    </row>
    <row r="25" spans="1:25" ht="18.600000000000001" thickBot="1">
      <c r="A25" s="351" t="s">
        <v>1019</v>
      </c>
      <c r="C25" s="351" t="e">
        <f>#REF!</f>
        <v>#REF!</v>
      </c>
      <c r="D25" s="1850" t="e">
        <v>#REF!</v>
      </c>
      <c r="E25" s="1850"/>
      <c r="F25" s="1850"/>
      <c r="G25" s="1850"/>
      <c r="H25" s="1850"/>
      <c r="I25" s="1850"/>
      <c r="J25" s="1850"/>
      <c r="K25" s="1850"/>
      <c r="L25" s="1850"/>
      <c r="M25" s="1850"/>
      <c r="N25" s="1850"/>
      <c r="O25" s="1850"/>
      <c r="P25" s="1850"/>
      <c r="Q25" s="1117"/>
      <c r="R25" s="647" t="s">
        <v>1203</v>
      </c>
      <c r="S25" s="640"/>
      <c r="T25" s="1090">
        <v>29000</v>
      </c>
      <c r="U25" s="983"/>
      <c r="V25" s="984"/>
    </row>
    <row r="26" spans="1:25" ht="18">
      <c r="A26" s="351" t="s">
        <v>1020</v>
      </c>
      <c r="C26" s="351" t="e">
        <f>#REF!</f>
        <v>#REF!</v>
      </c>
      <c r="D26" s="1850" t="e">
        <v>#REF!</v>
      </c>
      <c r="E26" s="1850"/>
      <c r="F26" s="1850"/>
      <c r="G26" s="1850"/>
      <c r="H26" s="1850"/>
      <c r="I26" s="1850"/>
      <c r="J26" s="1850"/>
      <c r="K26" s="1850"/>
      <c r="L26" s="1850"/>
      <c r="M26" s="1850"/>
      <c r="N26" s="1850"/>
      <c r="O26" s="1850"/>
      <c r="P26" s="1850"/>
      <c r="Q26" s="1117"/>
      <c r="R26" s="647" t="s">
        <v>1202</v>
      </c>
      <c r="S26" s="641"/>
      <c r="T26" s="1853">
        <v>38047</v>
      </c>
      <c r="U26" s="1854"/>
      <c r="V26" s="984"/>
    </row>
    <row r="27" spans="1:25" ht="18.75" customHeight="1" thickBot="1">
      <c r="A27" s="351" t="s">
        <v>1021</v>
      </c>
      <c r="C27" s="351">
        <v>0</v>
      </c>
      <c r="D27" s="1850" t="s">
        <v>2091</v>
      </c>
      <c r="E27" s="1850"/>
      <c r="F27" s="1850"/>
      <c r="G27" s="1850"/>
      <c r="H27" s="1850"/>
      <c r="I27" s="1850"/>
      <c r="J27" s="1850"/>
      <c r="K27" s="1850"/>
      <c r="L27" s="1850"/>
      <c r="M27" s="1850"/>
      <c r="N27" s="1850"/>
      <c r="O27" s="1850"/>
      <c r="P27" s="1850"/>
      <c r="Q27" s="1117"/>
      <c r="R27" s="1091" t="s">
        <v>1193</v>
      </c>
      <c r="S27" s="983"/>
      <c r="T27" s="983" t="str">
        <f>IF(T24="","",DATEDIF(T25,T26,"y")&amp;" years, "&amp;DATEDIF(T25,T26,"ym")&amp;" months, "&amp;DATEDIF(T25,T26,"md")&amp;" days")</f>
        <v>24 years, 9 months, 5 days</v>
      </c>
      <c r="U27" s="983"/>
      <c r="V27" s="984"/>
    </row>
    <row r="28" spans="1:25" ht="18.600000000000001" thickBot="1">
      <c r="A28" s="351" t="s">
        <v>1022</v>
      </c>
      <c r="C28" s="351" t="e">
        <f>#REF!</f>
        <v>#REF!</v>
      </c>
      <c r="D28" s="1850" t="e">
        <v>#REF!</v>
      </c>
      <c r="E28" s="1850"/>
      <c r="F28" s="1850"/>
      <c r="G28" s="1850"/>
      <c r="H28" s="1850"/>
      <c r="I28" s="1850"/>
      <c r="J28" s="1850"/>
      <c r="K28" s="1850"/>
      <c r="L28" s="1850"/>
      <c r="M28" s="1850"/>
      <c r="N28" s="1850"/>
      <c r="O28" s="1850"/>
      <c r="P28" s="1850"/>
      <c r="Q28" s="985"/>
      <c r="R28" s="1124" t="s">
        <v>1193</v>
      </c>
      <c r="S28" s="1125"/>
      <c r="T28" s="850" t="s">
        <v>3015</v>
      </c>
      <c r="U28" s="986"/>
      <c r="V28" s="987"/>
    </row>
    <row r="29" spans="1:25" ht="16.2" thickBot="1">
      <c r="A29" s="351" t="s">
        <v>1023</v>
      </c>
      <c r="C29" s="352" t="s">
        <v>1024</v>
      </c>
    </row>
    <row r="30" spans="1:25" ht="15.6">
      <c r="C30" s="352">
        <v>41773</v>
      </c>
      <c r="Q30" s="1114">
        <v>8</v>
      </c>
      <c r="R30" s="980" t="s">
        <v>1990</v>
      </c>
      <c r="S30" s="980"/>
      <c r="T30" s="980"/>
      <c r="U30" s="980"/>
      <c r="V30" s="980"/>
      <c r="W30" s="981"/>
    </row>
    <row r="31" spans="1:25" ht="15.6">
      <c r="C31" s="353" t="s">
        <v>1025</v>
      </c>
      <c r="Q31" s="1117"/>
      <c r="R31" s="983" t="s">
        <v>3016</v>
      </c>
      <c r="S31" s="983"/>
      <c r="T31" s="983"/>
      <c r="U31" s="983"/>
      <c r="V31" s="983"/>
      <c r="W31" s="984"/>
    </row>
    <row r="32" spans="1:25" ht="15.6" thickBot="1">
      <c r="Q32" s="985"/>
      <c r="R32" s="986"/>
      <c r="S32" s="986"/>
      <c r="T32" s="986"/>
      <c r="U32" s="986"/>
      <c r="V32" s="986"/>
      <c r="W32" s="987"/>
    </row>
    <row r="34" spans="9:25" ht="15.6" thickBot="1"/>
    <row r="35" spans="9:25" ht="18.75" customHeight="1" thickBot="1">
      <c r="J35" s="1849" t="s">
        <v>61</v>
      </c>
      <c r="K35" s="1849"/>
      <c r="Q35" s="1114">
        <v>9</v>
      </c>
      <c r="R35" s="979" t="s">
        <v>3002</v>
      </c>
      <c r="S35" s="980"/>
      <c r="T35" s="980"/>
      <c r="U35" s="980"/>
      <c r="V35" s="980"/>
      <c r="W35" s="980"/>
      <c r="X35" s="980"/>
      <c r="Y35" s="981"/>
    </row>
    <row r="36" spans="9:25">
      <c r="J36" s="1849"/>
      <c r="K36" s="1849"/>
      <c r="Q36" s="1117"/>
      <c r="R36" s="1126">
        <v>123456</v>
      </c>
      <c r="S36" s="1127" t="str">
        <f>TRIM(S42&amp;" "&amp;S41&amp;" "&amp;S40&amp;" "&amp;S39&amp;" "&amp;S38&amp;" "&amp;S37)</f>
        <v>एक लाख तेवीस हजार चारशे छपन्न मात्र.</v>
      </c>
      <c r="T36" s="1127"/>
      <c r="U36" s="983" t="s">
        <v>3017</v>
      </c>
      <c r="V36" s="983"/>
      <c r="W36" s="983"/>
      <c r="X36" s="983"/>
      <c r="Y36" s="984"/>
    </row>
    <row r="37" spans="9:25" ht="15.6">
      <c r="J37" s="1849"/>
      <c r="K37" s="1849"/>
      <c r="Q37" s="1117"/>
      <c r="R37" s="1127"/>
      <c r="S37" s="1128" t="str">
        <f>IF(RIGHT(R36,2)="00","",CHOOSE(RIGHT(R36,2),"एक","दोन","तीन","चार","पाच","सहा","सात","आठ","नऊ","दहा","अकरा","बारा","तेरा","चौदा","पंधरा","सोळा","सतरा","अठरा","एकोणवीस","वीस","एकवीस","बावीस","तेवीस","चोवीस","पंचवीस","सव्वीस","सत्तावीस","अठ्ठावीस","एकोणतीस","तीस","एकतीस","बत्तीस","तेहतीस","चौतीस","पस्तीस","छत्तीस","सदतीस","अडतीस","एकोणचाळीस","चाळीस","एकेचाळीस","बेचाळीस","त्रेचाळीस","चौवेचाळीस","पंचेचाळीस","शेहेचाळीस","सत्तेचाळीस","अठ्ठेचाळीस","एकोणपन्नास","पन्नास","एकावन्न","बावन्न","त्रेपन्न","चोपन्न","पंचावन्न","छपन्न","सत्तावन्न","अठ्ठावन्न","एकोणसाठ","साठ","एकसष्ठ","बासष्ठ","त्रेसष्ठ","चौसष्ठ","पासष्ठ","सहासष्ठ","सदुसष्ठ","अडूसष्ठ","एकोणसत्तर","सत्तर","एकाहत्तर","बहात्तर","त्र्याहत्तर","चौऱ्याहत्तर","पंचाहत्तर","शहात्तर","सत्याहत्तर","अठ्ठ्याहत्तर","एकोणऐंशी","ऐंशी","एक्याऐंशी","ब्याऐंशी","त्र्याऐंशी","चौऱ्याऐंशी","पंचाऐंशी","शहाऐंशी","सत्याऐंशी","अठ्ठ्याऐंशी","एकोणनव्वद","नव्वद","एक्याण्णव","ब्याण्णव","त्र्याण्णव","चौऱ्याण्णव","पंचाण्णव","शहाण्णव","सत्याण्णव","अठ्ठ्याण्णव","नव्याण्णव"))&amp;" मात्र."</f>
        <v>छपन्न मात्र.</v>
      </c>
      <c r="T37" s="1127"/>
      <c r="U37" s="1128"/>
      <c r="V37" s="983"/>
      <c r="W37" s="983"/>
      <c r="X37" s="983"/>
      <c r="Y37" s="984"/>
    </row>
    <row r="38" spans="9:25" ht="15.6">
      <c r="J38" s="1849"/>
      <c r="K38" s="1849"/>
      <c r="Q38" s="1117"/>
      <c r="R38" s="1127"/>
      <c r="S38" s="1128" t="str">
        <f>TRIM(IF(((RIGHT(R36,3)-RIGHT(R36,2))/100)=0,"",(CHOOSE(((RIGHT(R36,3)-RIGHT(R36,2))/100),"","दोन","तीन","चार","पाच","सहा","सात","आठ","नऊ"))&amp;IF(((RIGHT(R36,3)-RIGHT(R36,2))/100)=1," शंभर","शे")))</f>
        <v>चारशे</v>
      </c>
      <c r="T38" s="1127"/>
      <c r="U38" s="1128"/>
      <c r="V38" s="983"/>
      <c r="W38" s="983"/>
      <c r="X38" s="983"/>
      <c r="Y38" s="984"/>
    </row>
    <row r="39" spans="9:25" ht="15.6">
      <c r="Q39" s="1117"/>
      <c r="R39" s="1127"/>
      <c r="S39" s="1128" t="str">
        <f>IF(((RIGHT(R36,5)-RIGHT(R36,3))/1000)=0,"",(CHOOSE(((RIGHT(R36,5)-RIGHT(R36,3))/1000),"एक","दोन","तीन","चार","पाच","सहा","सात","आठ","नऊ","दहा","अकरा","बारा","तेरा","चौदा","पंधरा","सोळा","सतरा","अठरा","एकोणवीस","वीस","एकवीस","बावीस","तेवीस","चोवीस","पंचवीस","सव्वीस","सत्तावीस","अठ्ठावीस","एकोणतीस","तीस","एकतीस","बत्तीस","तेहतीस","चौतीस","पस्तीस","छत्तीस","सदतीस","अडतीस","एकोणचाळीस","चाळीस","एकेचाळीस","बेचाळीस","त्रेचाळीस","चौवेचाळीस","पंचेचाळीस","शेहेचाळीस","सत्तेचाळीस","अठ्ठेचाळीस","एकोणपन्नास","पन्नास","एकावन्न","बावन्न","त्रेपन्न","चोपन्न","पंचावन्न","छपन्न","सत्तावन्न","अठ्ठावन्न","एकोणसाठ","साठ","एकसष्ठ","बासष्ठ","त्रेसष्ठ","चौसष्ठ","पासष्ठ","सहासष्ठ","सदुसष्ठ","अडूसष्ठ","एकोणसत्तर","सत्तर","एकाहत्तर","बहात्तर","त्र्याहत्तर","चौऱ्याहत्तर","पंचाहत्तर","शहात्तर","सत्याहत्तर","अठ्ठ्याहत्तर","एकोणऐंशी","ऐंशी","एक्याऐंशी","ब्याऐंशी","त्र्याऐंशी","चौऱ्याऐंशी","पंचाऐंशी","शहाऐंशी","सत्याऐंशी","अठ्ठ्याऐंशी","एकोणनव्वद","नव्वद","एक्याण्णव","ब्याण्णव","त्र्याण्णव","चौऱ्याण्णव","पंचाण्णव","शहाण्णव","सत्याण्णव","अठ्ठ्याण्णव","नव्याण्णव"))&amp;" हजार")</f>
        <v>तेवीस हजार</v>
      </c>
      <c r="T39" s="1127"/>
      <c r="U39" s="1128" t="s">
        <v>3018</v>
      </c>
      <c r="V39" s="983"/>
      <c r="W39" s="983"/>
      <c r="X39" s="983"/>
      <c r="Y39" s="984"/>
    </row>
    <row r="40" spans="9:25" ht="15.6">
      <c r="I40" s="354" t="s">
        <v>61</v>
      </c>
      <c r="Q40" s="1117"/>
      <c r="R40" s="1127"/>
      <c r="S40" s="1128" t="str">
        <f>IF(((RIGHT(R36,7)-RIGHT(R36,5))/100000)=0,"",(CHOOSE(((RIGHT(R36,7)-RIGHT(R36,5))/100000),"एक","दोन","तीन","चार","पाच","सहा","सात","आठ","नऊ","दहा","अकरा","बारा","तेरा","चौदा","पंधरा","सोळा","सतरा","अठरा","एकोणवीस","वीस","एकवीस","बावीस","तेवीस","चोवीस","पंचवीस","सव्वीस","सत्तावीस","अठ्ठावीस","एकोणतीस","तीस","एकतीस","बत्तीस","तेहतीस","चौतीस","पस्तीस","छत्तीस","सदतीस","अडतीस","एकोणचाळीस","चाळीस","एकेचाळीस","बेचाळीस","त्रेचाळीस","चौवेचाळीस","पंचेचाळीस","शेहेचाळीस","सत्तेचाळीस","अठ्ठेचाळीस","एकोणपन्नास","पन्नास","एकावन्न","बावन्न","त्रेपन्न","चोपन्न","पंचावन्न","छपन्न","सत्तावन्न","अठ्ठावन्न","एकोणसाठ","साठ","एकसष्ठ","बासष्ठ","त्रेसष्ठ","चौसष्ठ","पासष्ठ","सहासष्ठ","सदुसष्ठ","अडूसष्ठ","एकोणसत्तर","सत्तर","एकाहत्तर","बहात्तर","त्र्याहत्तर","चौऱ्याहत्तर","पंचाहत्तर","शहात्तर","सत्याहत्तर","अठ्ठ्याहत्तर","एकोणऐंशी","ऐंशी","एक्याऐंशी","ब्याऐंशी","त्र्याऐंशी","चौऱ्याऐंशी","पंचाऐंशी","शहाऐंशी","सत्याऐंशी","अठ्ठ्याऐंशी","एकोणनव्वद","नव्वद","एक्याण्णव","ब्याण्णव","त्र्याण्णव","चौऱ्याण्णव","पंचाण्णव","शहाण्णव","सत्याण्णव","अठ्ठ्याण्णव","नव्याण्णव"))&amp;" लाख")</f>
        <v>एक लाख</v>
      </c>
      <c r="T40" s="1127"/>
      <c r="U40" s="1128"/>
      <c r="V40" s="983"/>
      <c r="W40" s="983"/>
      <c r="X40" s="983"/>
      <c r="Y40" s="984"/>
    </row>
    <row r="41" spans="9:25" ht="15.6">
      <c r="Q41" s="1117"/>
      <c r="R41" s="1127"/>
      <c r="S41" s="1128" t="str">
        <f>IF(((RIGHT(R36,9)-RIGHT(R36,7))/10000000)=0,"",(CHOOSE(((RIGHT(R36,9)-RIGHT(R36,7))/10000000),"एक","दोन","तीन","चार","पाच","सहा","सात","आठ","नऊ","दहा","अकरा","बारा","तेरा","चौदा","पंधरा","सोळा","सतरा","अठरा","एकोणवीस","वीस","एकवीस","बावीस","तेवीस","चोवीस","पंचवीस","सव्वीस","सत्तावीस","अठ्ठावीस","एकोणतीस","तीस","एकतीस","बत्तीस","तेहतीस","चौतीस","पस्तीस","छत्तीस","सदतीस","अडतीस","एकोणचाळीस","चाळीस","एकेचाळीस","बेचाळीस","त्रेचाळीस","चौवेचाळीस","पंचेचाळीस","शेहेचाळीस","सत्तेचाळीस","अठ्ठेचाळीस","एकोणपन्नास","पन्नास","एकावन्न","बावन्न","त्रेपन्न","चोपन्न","पंचावन्न","छपन्न","सत्तावन्न","अठ्ठावन्न","एकोणसाठ","साठ","एकसष्ठ","बासष्ठ","त्रेसष्ठ","चौसष्ठ","पासष्ठ","सहासष्ठ","सदुसष्ठ","अडूसष्ठ","एकोणसत्तर","सत्तर","एकाहत्तर","बहात्तर","त्र्याहत्तर","चौऱ्याहत्तर","पंचाहत्तर","शहात्तर","सत्याहत्तर","अठ्ठ्याहत्तर","एकोणऐंशी","ऐंशी","एक्याऐंशी","ब्याऐंशी","त्र्याऐंशी","चौऱ्याऐंशी","पंचाऐंशी","शहाऐंशी","सत्याऐंशी","अठ्ठ्याऐंशी","एकोणनव्वद","नव्वद","एक्याण्णव","ब्याण्णव","त्र्याण्णव","चौऱ्याण्णव","पंचाण्णव","शहाण्णव","सत्याण्णव","अठ्ठ्याण्णव","नव्याण्णव"))&amp;" कोटी")</f>
        <v/>
      </c>
      <c r="T41" s="1127"/>
      <c r="U41" s="1128"/>
      <c r="V41" s="983"/>
      <c r="W41" s="983"/>
      <c r="X41" s="983"/>
      <c r="Y41" s="984"/>
    </row>
    <row r="42" spans="9:25" ht="15.6">
      <c r="Q42" s="1117"/>
      <c r="R42" s="1127"/>
      <c r="S42" s="1128" t="str">
        <f>IF(((RIGHT(R36,11)-RIGHT(R36,9))/1000000000)=0,"",(CHOOSE(((RIGHT(R36,11)-RIGHT(R36,9))/1000000000),"एक","दोन","तीन","चार","पाच","सहा","सात","आठ","नऊ","दहा","अकरा","बारा","तेरा","चौदा","पंधरा","सोळा","सतरा","अठरा","एकोणवीस","वीस","एकवीस","बावीस","तेवीस","चोवीस","पंचवीस","सव्वीस","सत्तावीस","अठ्ठावीस","एकोणतीस","तीस","एकतीस","बत्तीस","तेहतीस","चौतीस","पस्तीस","छत्तीस","सदतीस","अडतीस","एकोणचाळीस","चाळीस","एकेचाळीस","बेचाळीस","त्रेचाळीस","चौवेचाळीस","पंचेचाळीस","शेहेचाळीस","सत्तेचाळीस","अठ्ठेचाळीस","एकोणपन्नास","पन्नास","एकावन्न","बावन्न","त्रेपन्न","चोपन्न","पंचावन्न","छपन्न","सत्तावन्न","अठ्ठावन्न","एकोणसाठ","साठ","एकसष्ठ","बासष्ठ","त्रेसष्ठ","चौसष्ठ","पासष्ठ","सहासष्ठ","सदुसष्ठ","अडूसष्ठ","एकोणसत्तर","सत्तर","एकाहत्तर","बहात्तर","त्र्याहत्तर","चौऱ्याहत्तर","पंचाहत्तर","शहात्तर","सत्याहत्तर","अठ्ठ्याहत्तर","एकोणऐंशी","ऐंशी","एक्याऐंशी","ब्याऐंशी","त्र्याऐंशी","चौऱ्याऐंशी","पंचाऐंशी","शहाऐंशी","सत्याऐंशी","अठ्ठ्याऐंशी","एकोणनव्वद","नव्वद","एक्याण्णव","ब्याण्णव","त्र्याण्णव","चौऱ्याण्णव","पंचाण्णव","शहाण्णव","सत्याण्णव","अठ्ठ्याण्णव","नव्याण्णव"))&amp;" अब्ज")</f>
        <v/>
      </c>
      <c r="T42" s="1127"/>
      <c r="U42" s="1128"/>
      <c r="V42" s="983"/>
      <c r="W42" s="983"/>
      <c r="X42" s="983"/>
      <c r="Y42" s="984"/>
    </row>
    <row r="43" spans="9:25" ht="15.6" thickBot="1">
      <c r="Q43" s="985"/>
      <c r="R43" s="986"/>
      <c r="S43" s="986"/>
      <c r="T43" s="986"/>
      <c r="U43" s="986"/>
      <c r="V43" s="986"/>
      <c r="W43" s="986"/>
      <c r="X43" s="986"/>
      <c r="Y43" s="987"/>
    </row>
  </sheetData>
  <mergeCells count="28">
    <mergeCell ref="U22:V22"/>
    <mergeCell ref="T26:U26"/>
    <mergeCell ref="D9:P9"/>
    <mergeCell ref="B1:N1"/>
    <mergeCell ref="B2:N2"/>
    <mergeCell ref="B3:N3"/>
    <mergeCell ref="B4:N4"/>
    <mergeCell ref="D8:P8"/>
    <mergeCell ref="D21:P21"/>
    <mergeCell ref="D10:P10"/>
    <mergeCell ref="D11:P11"/>
    <mergeCell ref="D12:P12"/>
    <mergeCell ref="D13:P13"/>
    <mergeCell ref="D14:P14"/>
    <mergeCell ref="D15:P15"/>
    <mergeCell ref="D16:P16"/>
    <mergeCell ref="D17:P17"/>
    <mergeCell ref="D18:P18"/>
    <mergeCell ref="D19:P19"/>
    <mergeCell ref="D20:P20"/>
    <mergeCell ref="D28:P28"/>
    <mergeCell ref="J35:K38"/>
    <mergeCell ref="D22:P22"/>
    <mergeCell ref="D23:P23"/>
    <mergeCell ref="D24:P24"/>
    <mergeCell ref="D25:P25"/>
    <mergeCell ref="D26:P26"/>
    <mergeCell ref="D27:P27"/>
  </mergeCells>
  <pageMargins left="1.53" right="0.75" top="0.28999999999999998" bottom="0.28999999999999998" header="0.33" footer="0.32"/>
  <pageSetup paperSize="39" scale="90" orientation="portrait" horizontalDpi="180" verticalDpi="18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33</vt:i4>
      </vt:variant>
      <vt:variant>
        <vt:lpstr>Named Ranges</vt:lpstr>
      </vt:variant>
      <vt:variant>
        <vt:i4>25</vt:i4>
      </vt:variant>
    </vt:vector>
  </HeadingPairs>
  <TitlesOfParts>
    <vt:vector size="58" baseType="lpstr">
      <vt:lpstr>Home</vt:lpstr>
      <vt:lpstr>Output</vt:lpstr>
      <vt:lpstr>Checklist</vt:lpstr>
      <vt:lpstr>DA Rates</vt:lpstr>
      <vt:lpstr>Pension form</vt:lpstr>
      <vt:lpstr>Non Drawl letter</vt:lpstr>
      <vt:lpstr>Tapasani Suchi</vt:lpstr>
      <vt:lpstr>Form 7</vt:lpstr>
      <vt:lpstr>Form 5</vt:lpstr>
      <vt:lpstr>Form 3</vt:lpstr>
      <vt:lpstr>Form 6</vt:lpstr>
      <vt:lpstr>Namuna b</vt:lpstr>
      <vt:lpstr>Namuna1</vt:lpstr>
      <vt:lpstr>LPC </vt:lpstr>
      <vt:lpstr>Form 42</vt:lpstr>
      <vt:lpstr>Parigana</vt:lpstr>
      <vt:lpstr>Ppo Order</vt:lpstr>
      <vt:lpstr>Ppo</vt:lpstr>
      <vt:lpstr>Ppolastpage</vt:lpstr>
      <vt:lpstr>Ppo Book</vt:lpstr>
      <vt:lpstr>GPF</vt:lpstr>
      <vt:lpstr>Leave incash</vt:lpstr>
      <vt:lpstr>BTR26</vt:lpstr>
      <vt:lpstr>Pass</vt:lpstr>
      <vt:lpstr>Inn</vt:lpstr>
      <vt:lpstr>Certi</vt:lpstr>
      <vt:lpstr>Transfer Ta</vt:lpstr>
      <vt:lpstr>Trtagosh</vt:lpstr>
      <vt:lpstr>GIS PRASTAV</vt:lpstr>
      <vt:lpstr>Pay Commitee</vt:lpstr>
      <vt:lpstr>ALL INFOMATION VETAN &amp; PENS </vt:lpstr>
      <vt:lpstr>Formulas</vt:lpstr>
      <vt:lpstr>Sum</vt:lpstr>
      <vt:lpstr>'BTR26'!Print_Area</vt:lpstr>
      <vt:lpstr>Certi!Print_Area</vt:lpstr>
      <vt:lpstr>Checklist!Print_Area</vt:lpstr>
      <vt:lpstr>'Form 3'!Print_Area</vt:lpstr>
      <vt:lpstr>'Form 42'!Print_Area</vt:lpstr>
      <vt:lpstr>'Form 5'!Print_Area</vt:lpstr>
      <vt:lpstr>'Form 6'!Print_Area</vt:lpstr>
      <vt:lpstr>'Form 7'!Print_Area</vt:lpstr>
      <vt:lpstr>'GIS PRASTAV'!Print_Area</vt:lpstr>
      <vt:lpstr>GPF!Print_Area</vt:lpstr>
      <vt:lpstr>Inn!Print_Area</vt:lpstr>
      <vt:lpstr>'Leave incash'!Print_Area</vt:lpstr>
      <vt:lpstr>'LPC '!Print_Area</vt:lpstr>
      <vt:lpstr>'Namuna b'!Print_Area</vt:lpstr>
      <vt:lpstr>Namuna1!Print_Area</vt:lpstr>
      <vt:lpstr>'Non Drawl letter'!Print_Area</vt:lpstr>
      <vt:lpstr>Parigana!Print_Area</vt:lpstr>
      <vt:lpstr>Pass!Print_Area</vt:lpstr>
      <vt:lpstr>'Pension form'!Print_Area</vt:lpstr>
      <vt:lpstr>Ppo!Print_Area</vt:lpstr>
      <vt:lpstr>'Ppo Book'!Print_Area</vt:lpstr>
      <vt:lpstr>'Ppo Order'!Print_Area</vt:lpstr>
      <vt:lpstr>Ppolastpage!Print_Area</vt:lpstr>
      <vt:lpstr>'Tapasani Suchi'!Print_Area</vt:lpstr>
      <vt:lpstr>'Transfer Ta'!Print_Area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dc:creator>
  <cp:lastModifiedBy>HP</cp:lastModifiedBy>
  <cp:lastPrinted>2022-10-26T10:46:00Z</cp:lastPrinted>
  <dcterms:created xsi:type="dcterms:W3CDTF">2006-09-16T00:00:00Z</dcterms:created>
  <dcterms:modified xsi:type="dcterms:W3CDTF">2025-02-16T06:19:36Z</dcterms:modified>
</cp:coreProperties>
</file>